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CUADRO COMPARATIVO PPTO 2015" sheetId="1" r:id="rId1"/>
    <sheet name="PAA 31-03-2015" sheetId="2" r:id="rId2"/>
    <sheet name="ADICIONES A 31-03-2015" sheetId="3" r:id="rId3"/>
  </sheets>
  <definedNames>
    <definedName name="_xlnm._FilterDatabase" localSheetId="2" hidden="1">'ADICIONES A 31-03-2015'!$A$6:$AO$18</definedName>
    <definedName name="_xlnm._FilterDatabase" localSheetId="1" hidden="1">'PAA 31-03-2015'!$A$10:$HZ$139</definedName>
    <definedName name="_xlnm.Print_Area" localSheetId="0">'CUADRO COMPARATIVO PPTO 2015'!$A$1:$K$65</definedName>
    <definedName name="_xlnm.Print_Area" localSheetId="1">'PAA 31-03-2015'!$A$1:$S$151</definedName>
    <definedName name="_xlnm.Print_Titles" localSheetId="0">'CUADRO COMPARATIVO PPTO 2015'!$11:$12</definedName>
    <definedName name="_xlnm.Print_Titles" localSheetId="1">'PAA 31-03-2015'!$6:$10</definedName>
  </definedNames>
  <calcPr fullCalcOnLoad="1"/>
</workbook>
</file>

<file path=xl/comments2.xml><?xml version="1.0" encoding="utf-8"?>
<comments xmlns="http://schemas.openxmlformats.org/spreadsheetml/2006/main">
  <authors>
    <author>ANGELA CONSUELO LAGOS PRIETO</author>
  </authors>
  <commentList>
    <comment ref="S55" authorId="0">
      <text>
        <r>
          <rPr>
            <b/>
            <sz val="9"/>
            <rFont val="Tahoma"/>
            <family val="2"/>
          </rPr>
          <t>ANGELA CONSUELO LAGOS PRIETO:</t>
        </r>
        <r>
          <rPr>
            <sz val="9"/>
            <rFont val="Tahoma"/>
            <family val="2"/>
          </rPr>
          <t xml:space="preserve">
</t>
        </r>
      </text>
    </comment>
  </commentList>
</comments>
</file>

<file path=xl/sharedStrings.xml><?xml version="1.0" encoding="utf-8"?>
<sst xmlns="http://schemas.openxmlformats.org/spreadsheetml/2006/main" count="1489" uniqueCount="610">
  <si>
    <t>Suministro de combustible de gasolina tipo corriente y ACPM, para el parque automotor de propiedad de la Contraloría de Bogotá D.C., y de los que llegare a ser legalmente responsable al servicio de la Entidad.</t>
  </si>
  <si>
    <t>Página 1 de 1</t>
  </si>
  <si>
    <t>PROCEDIMIENTO PARA LAS COMPRAS</t>
  </si>
  <si>
    <t xml:space="preserve">Código documento:014001
</t>
  </si>
  <si>
    <t>Código formato:014001002</t>
  </si>
  <si>
    <t>ANEXO 2</t>
  </si>
  <si>
    <t>CÓDIGO PRESUPUESTAL</t>
  </si>
  <si>
    <t>NOMBRE RUBRO Y SUBRUBRO PRESUPUESTAL</t>
  </si>
  <si>
    <t>VALOR ($)
PRESUPUESTADO POR LAS DEPENDENCIAS SOLICITANTES INCLUIDO IVA</t>
  </si>
  <si>
    <t>Honorarios Entidad</t>
  </si>
  <si>
    <t>SERVICIOS PERSONALES INDIRECTOS</t>
  </si>
  <si>
    <t>GASTOS GENERALES</t>
  </si>
  <si>
    <t>Dotación</t>
  </si>
  <si>
    <t>Materiales y Suministros</t>
  </si>
  <si>
    <t>Viaticos y Gastos de Viaje</t>
  </si>
  <si>
    <t>Impresos y Publicaciones</t>
  </si>
  <si>
    <t>Mantenimiento y Reparaciones</t>
  </si>
  <si>
    <t>Seguros</t>
  </si>
  <si>
    <t xml:space="preserve">Capacitación </t>
  </si>
  <si>
    <t>Bienestar e Incentivos</t>
  </si>
  <si>
    <t>Salud Ocupacional</t>
  </si>
  <si>
    <t>Programas y Convenios Institucionales</t>
  </si>
  <si>
    <t>Publicidad</t>
  </si>
  <si>
    <t>INVERSIÓN</t>
  </si>
  <si>
    <t>3311403240-770</t>
  </si>
  <si>
    <t>Control social a la gestión pública</t>
  </si>
  <si>
    <t>331140326-0776</t>
  </si>
  <si>
    <t>TOTAL PRESUPUESTO UNIDAD 01</t>
  </si>
  <si>
    <t>CONTRATACIÓN PAA</t>
  </si>
  <si>
    <t>FUNCIONAMIENTO</t>
  </si>
  <si>
    <t xml:space="preserve">Nota 1:  El Plan Anual de Adquisiciones no incluye los rubros de: "Sentencias Judiciales" ni "Otras Sentencias"
</t>
  </si>
  <si>
    <t>Otros Programas y Convenios Institucionales</t>
  </si>
  <si>
    <t xml:space="preserve">Mantenimiento entidad </t>
  </si>
  <si>
    <t>Adquisición de servicios</t>
  </si>
  <si>
    <t>La entidad debe dar cumplimeinto a la Directiva Presidencial 03 de 2012, política Cero papel.</t>
  </si>
  <si>
    <t>86111604
Educación de adultos</t>
  </si>
  <si>
    <t>Con ello se sensibiliza a todos los funcionarios sobre la importancia del PIGA y de sus programas ambientales.</t>
  </si>
  <si>
    <t>DIRECCIÓN DE TECNOLOGÍAS DE LA INFORMACIÓN Y LAS COMUNICACIONES</t>
  </si>
  <si>
    <t>81111504
81111507
81112218</t>
  </si>
  <si>
    <t>Se requieren los servicios para Desarrollo, matenimiento y Soporte del Portal Web e Intranet</t>
  </si>
  <si>
    <t xml:space="preserve">Se requiere adquirir las Licencias de correo en la nube de Exchange On line </t>
  </si>
  <si>
    <t>Se requiere Renovación Licenciamiento Autocad y Suit de Adobe</t>
  </si>
  <si>
    <t>Se requiere Adquisición de Licencias Oracle</t>
  </si>
  <si>
    <t>Se requiere Adquisición de Video.-Proyectores</t>
  </si>
  <si>
    <t>Con la presencia de cerca de 900 usuarios activos en  la Contraloría, se requiere implementar un esquema de servicio para atender las solicitudes apoyo técnico, instalación de equipos, y administración remota de tecnología, con el fin de mejorar las deficiencias en los tiempos de respuesta y solución a los usuarios de TICS de la sede principal, 20 localidades y sedes externas</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</si>
  <si>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</si>
  <si>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Teniendo en cuenta que los sistemas financieros y administrativos que conforman el SI CAPITAL son de alta relevancia para la operación PRESUPUESTAL, DE PAGOS, CONTABLE DE NOMINA Y DE INVENTARIOS de la Contraloría, se requiere hacer la contratación para contar con el apoyo técnico que respalde los requerimientos de los usuarios</t>
  </si>
  <si>
    <t>Se requiere contratar los servicios de gestión y control de Impresión</t>
  </si>
  <si>
    <t>Se requiere efectiar el analisis de vulnerabilidades de la Plataforma Tecnológica.</t>
  </si>
  <si>
    <t>Se requiere garantizar la continuidad y sostenibilidad a la conectividad por medio de canales de acceso a Internet y intercomunicación entre las diferentes sedes de la Contraloría</t>
  </si>
  <si>
    <t>Concurso de Méritos</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</si>
  <si>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</si>
  <si>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r>
      <rPr>
        <b/>
        <sz val="10"/>
        <color indexed="8"/>
        <rFont val="Arial"/>
        <family val="2"/>
      </rPr>
      <t>META 5</t>
    </r>
    <r>
      <rPr>
        <sz val="10"/>
        <color indexed="8"/>
        <rFont val="Arial"/>
        <family val="2"/>
      </rPr>
      <t xml:space="preserve">
Adquisición de 5.000 bolsas biodegradables para residuos ordinarios y 5.000 bolsas plásticas biodegradables para residuos reciclables. </t>
    </r>
  </si>
  <si>
    <r>
      <rPr>
        <b/>
        <sz val="10"/>
        <color indexed="8"/>
        <rFont val="Arial"/>
        <family val="2"/>
      </rPr>
      <t>META 5</t>
    </r>
    <r>
      <rPr>
        <sz val="10"/>
        <color indexed="8"/>
        <rFont val="Arial"/>
        <family val="2"/>
      </rPr>
      <t xml:space="preserve">
Servicio de ilustración, diseño y diagramación, corrección de estilo e impresión de quinientos (500) ejemplares de un libro que reúna los cuentos que participaron en el primer concurso de cuento interno sobre temáticas ambientales de la entidad, así como información del PIGA.</t>
    </r>
  </si>
  <si>
    <r>
      <rPr>
        <b/>
        <sz val="10"/>
        <color indexed="8"/>
        <rFont val="Arial"/>
        <family val="2"/>
      </rPr>
      <t>META 5</t>
    </r>
    <r>
      <rPr>
        <sz val="10"/>
        <color indexed="8"/>
        <rFont val="Arial"/>
        <family val="2"/>
      </rPr>
      <t xml:space="preserve">
Transporte y entrega de residuos peligrosos - tonners usados , luminarias y envases contaminados - generados en el año, dándole cumplimiento a la normativa ambiental y garantizando su adecuada disposición final.</t>
    </r>
  </si>
  <si>
    <r>
      <rPr>
        <b/>
        <sz val="10"/>
        <color indexed="8"/>
        <rFont val="Arial"/>
        <family val="2"/>
      </rPr>
      <t>META 5</t>
    </r>
    <r>
      <rPr>
        <sz val="10"/>
        <color indexed="8"/>
        <rFont val="Arial"/>
        <family val="2"/>
      </rPr>
      <t xml:space="preserve">
Prestación de Servicios para la implementación de campañas educativas y de sensibilización en separación en la fuente, empleando un dispositivo electrónico de reciclaje.</t>
    </r>
  </si>
  <si>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</si>
  <si>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r>
      <rPr>
        <b/>
        <sz val="10"/>
        <rFont val="Arial"/>
        <family val="2"/>
      </rPr>
      <t>15101506</t>
    </r>
    <r>
      <rPr>
        <sz val="10"/>
        <rFont val="Arial"/>
        <family val="2"/>
      </rPr>
      <t xml:space="preserve">
Gasolina
</t>
    </r>
    <r>
      <rPr>
        <b/>
        <sz val="10"/>
        <rFont val="Arial"/>
        <family val="2"/>
      </rPr>
      <t xml:space="preserve">15101505 </t>
    </r>
    <r>
      <rPr>
        <sz val="10"/>
        <rFont val="Arial"/>
        <family val="2"/>
      </rPr>
      <t xml:space="preserve">
Combustible diesel
</t>
    </r>
    <r>
      <rPr>
        <b/>
        <sz val="10"/>
        <rFont val="Arial"/>
        <family val="2"/>
      </rPr>
      <t>78181701</t>
    </r>
    <r>
      <rPr>
        <sz val="10"/>
        <rFont val="Arial"/>
        <family val="2"/>
      </rPr>
      <t xml:space="preserve"> 
Servicio de abastecimiento de combustible para vehículos</t>
    </r>
  </si>
  <si>
    <r>
      <rPr>
        <b/>
        <sz val="10"/>
        <rFont val="Arial"/>
        <family val="2"/>
      </rPr>
      <t>15121500</t>
    </r>
    <r>
      <rPr>
        <sz val="10"/>
        <rFont val="Arial"/>
        <family val="2"/>
      </rPr>
      <t xml:space="preserve"> Aceite motor</t>
    </r>
  </si>
  <si>
    <r>
      <rPr>
        <b/>
        <sz val="10"/>
        <color indexed="8"/>
        <rFont val="Arial"/>
        <family val="2"/>
      </rPr>
      <t>40101701</t>
    </r>
    <r>
      <rPr>
        <sz val="10"/>
        <color indexed="8"/>
        <rFont val="Arial"/>
        <family val="2"/>
      </rPr>
      <t xml:space="preserve"> Aires acondicionados </t>
    </r>
  </si>
  <si>
    <r>
      <rPr>
        <b/>
        <sz val="10"/>
        <rFont val="Arial"/>
        <family val="2"/>
      </rPr>
      <t>78102203</t>
    </r>
    <r>
      <rPr>
        <sz val="10"/>
        <color indexed="63"/>
        <rFont val="Arial"/>
        <family val="2"/>
      </rPr>
      <t xml:space="preserve">
Servicios de envío, recogida o entrega de correo</t>
    </r>
  </si>
  <si>
    <r>
      <rPr>
        <b/>
        <sz val="10"/>
        <rFont val="Arial"/>
        <family val="2"/>
      </rPr>
      <t>78102203</t>
    </r>
    <r>
      <rPr>
        <sz val="10"/>
        <rFont val="Arial"/>
        <family val="2"/>
      </rPr>
      <t xml:space="preserve">
Servicios de envío, recogida o entrega de correspondencia</t>
    </r>
  </si>
  <si>
    <r>
      <rPr>
        <b/>
        <sz val="10"/>
        <rFont val="Arial"/>
        <family val="2"/>
      </rPr>
      <t>82121701</t>
    </r>
    <r>
      <rPr>
        <sz val="10"/>
        <rFont val="Arial"/>
        <family val="2"/>
      </rPr>
      <t xml:space="preserve"> 
Servicios de copias en blanco y negro o de cotejo</t>
    </r>
  </si>
  <si>
    <r>
      <rPr>
        <b/>
        <sz val="10"/>
        <rFont val="Arial"/>
        <family val="2"/>
      </rPr>
      <t>80131502</t>
    </r>
    <r>
      <rPr>
        <sz val="10"/>
        <rFont val="Arial"/>
        <family val="2"/>
      </rPr>
      <t xml:space="preserve">
Arrendamiento de instalaciones comerciales o industriales</t>
    </r>
  </si>
  <si>
    <r>
      <rPr>
        <b/>
        <sz val="10"/>
        <rFont val="Arial"/>
        <family val="2"/>
      </rPr>
      <t>76111801</t>
    </r>
    <r>
      <rPr>
        <sz val="10"/>
        <rFont val="Arial"/>
        <family val="2"/>
      </rPr>
      <t xml:space="preserve">
Limpieza de carros o barcos</t>
    </r>
  </si>
  <si>
    <r>
      <rPr>
        <b/>
        <sz val="10"/>
        <rFont val="Arial"/>
        <family val="2"/>
      </rPr>
      <t>721211</t>
    </r>
    <r>
      <rPr>
        <sz val="10"/>
        <rFont val="Arial"/>
        <family val="2"/>
      </rPr>
      <t xml:space="preserve"> 
Servicios de renovación y reparación de edificios comerciales y de oficinas.</t>
    </r>
  </si>
  <si>
    <r>
      <rPr>
        <b/>
        <sz val="10"/>
        <rFont val="Arial"/>
        <family val="2"/>
      </rPr>
      <t xml:space="preserve">25101500
</t>
    </r>
    <r>
      <rPr>
        <sz val="10"/>
        <rFont val="Arial"/>
        <family val="2"/>
      </rPr>
      <t>Vehículos de 
Pasajeros</t>
    </r>
  </si>
  <si>
    <r>
      <rPr>
        <b/>
        <sz val="10"/>
        <rFont val="Arial"/>
        <family val="2"/>
      </rPr>
      <t>80161506</t>
    </r>
    <r>
      <rPr>
        <sz val="10"/>
        <rFont val="Arial"/>
        <family val="2"/>
      </rPr>
      <t xml:space="preserve"> 
Servicios de archivo de datos</t>
    </r>
  </si>
  <si>
    <r>
      <rPr>
        <b/>
        <sz val="10"/>
        <color indexed="8"/>
        <rFont val="Arial"/>
        <family val="2"/>
      </rPr>
      <t>META 5</t>
    </r>
    <r>
      <rPr>
        <sz val="10"/>
        <color indexed="8"/>
        <rFont val="Arial"/>
        <family val="2"/>
      </rPr>
      <t xml:space="preserve">
Prestación de Servicios para la implementación de campañas de sensibilización en ahorro y gestión eficiente de papel. </t>
    </r>
  </si>
  <si>
    <r>
      <rPr>
        <b/>
        <sz val="10"/>
        <color indexed="8"/>
        <rFont val="Arial"/>
        <family val="2"/>
      </rPr>
      <t>META 5</t>
    </r>
    <r>
      <rPr>
        <sz val="10"/>
        <color indexed="8"/>
        <rFont val="Arial"/>
        <family val="2"/>
      </rPr>
      <t xml:space="preserve">
Servicio de ilustración, diseño, diagramación e impresión de Calendarios Ambientales que reúnan información básica del Plan Institucional de Gestión Ambiental – PIGA. </t>
    </r>
  </si>
  <si>
    <t>81111504
81111507
81112218
81112205</t>
  </si>
  <si>
    <t>81101707 Mantenimiento de equipos de impresión</t>
  </si>
  <si>
    <t>44101501 Fotocopiadoras</t>
  </si>
  <si>
    <t>46181536
guantes anti cortadas
461819 Protectores auditivos
461820 protección de la respiración</t>
  </si>
  <si>
    <t xml:space="preserve">76111501
Servicios de limpieza de edificios
76111505
Servicios de limpieza de telas y muebles
76111504 
Servicios de limpieza de ventanas o persianas
</t>
  </si>
  <si>
    <t>Seguro</t>
  </si>
  <si>
    <t>Consolidó:  Maribel Chacón Moreno Funcionaria DAF</t>
  </si>
  <si>
    <t>g</t>
  </si>
  <si>
    <t>Se requiere adelantar la contratación de servicios especializados en la identificación, clasificación, ordenación  y  descripción  de los documentos que reposan en el archivo central.</t>
  </si>
  <si>
    <t>N°</t>
  </si>
  <si>
    <r>
      <t xml:space="preserve">NOTA: * </t>
    </r>
    <r>
      <rPr>
        <sz val="10"/>
        <color indexed="8"/>
        <rFont val="Arial"/>
        <family val="2"/>
      </rPr>
      <t>El valor estimado de la contratación podrá variar de acuerdo a los precios del mercado, al momento de realizar la contratación.</t>
    </r>
  </si>
  <si>
    <t>NOMBRE JEFE DE LA DEPENDENCIA</t>
  </si>
  <si>
    <t>TIPO DE CONTRATO
(Según el objeto)</t>
  </si>
  <si>
    <t>DURACIÓN 
(Días)</t>
  </si>
  <si>
    <t>OBJETO A CONTRATAR
(Cantidad y Descripción)</t>
  </si>
  <si>
    <t>CÓDIGO RUBRO PRESUPUESTAL</t>
  </si>
  <si>
    <t>NOMBRE SUB-RUBRO PRESUPUESTAL</t>
  </si>
  <si>
    <t>DESCRIPCIÓN DE LA NECESIDAD A SATISFACER 
(Justificación)</t>
  </si>
  <si>
    <t>NOMBRE RUBRO 
PRESUPUESTAL</t>
  </si>
  <si>
    <t>MODALIDAD DE CONTRATACIÓN
(Según Normatividad vigente)</t>
  </si>
  <si>
    <t>DIRECCIÓN ADMINISTRATIVA Y FINANCIERA - SUBDIRECCIÓN DE CONTRATACIÓN</t>
  </si>
  <si>
    <t xml:space="preserve">VR. ESTIMADO INCLUIDO IVA (Ajustar con IPC) 
</t>
  </si>
  <si>
    <t>CÓDIGO UNSPSC</t>
  </si>
  <si>
    <r>
      <t>CÓDIGO UNSPSC</t>
    </r>
    <r>
      <rPr>
        <sz val="10"/>
        <color indexed="8"/>
        <rFont val="Arial"/>
        <family val="2"/>
      </rPr>
      <t>: Código Estándar de Productos y Servicios de las Naciones Unidas (Colombia Compra Eficiente)</t>
    </r>
  </si>
  <si>
    <t>31201</t>
  </si>
  <si>
    <t>Adquisición de Bienes</t>
  </si>
  <si>
    <t>Gastos de computador</t>
  </si>
  <si>
    <t>Suministro</t>
  </si>
  <si>
    <t>Materiales y suministros</t>
  </si>
  <si>
    <t>Prestación de servicios</t>
  </si>
  <si>
    <t xml:space="preserve">Mantener en buen estado de funcionamiento las impresoras de la entidad </t>
  </si>
  <si>
    <t>Mínima cuantía</t>
  </si>
  <si>
    <t>Compraventa</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</si>
  <si>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</si>
  <si>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</si>
  <si>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31202</t>
  </si>
  <si>
    <t>Adquisición de Servicios</t>
  </si>
  <si>
    <t>Mantenimiento Entidad</t>
  </si>
  <si>
    <t xml:space="preserve">Mantener en buen estado de funcionamiento las fotocopiadoras de la entidad </t>
  </si>
  <si>
    <t>31102</t>
  </si>
  <si>
    <t>Servicios Personales Indirectos</t>
  </si>
  <si>
    <t>Honorarios entidad</t>
  </si>
  <si>
    <t>Seguros Entidad</t>
  </si>
  <si>
    <t>Selección abreviada menor cuantía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</si>
  <si>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</si>
  <si>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</si>
  <si>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DEPENDENCIA QUE GENERA LA NECESIDAD</t>
  </si>
  <si>
    <t>Viáticos y gastos de viaje</t>
  </si>
  <si>
    <t xml:space="preserve">90121502
Agencias de viajes
78111502
Viajes en aviones comerciales
</t>
  </si>
  <si>
    <t>DIRECCIÓN DE APOYO AL DESPACHO</t>
  </si>
  <si>
    <t>33</t>
  </si>
  <si>
    <t>Inversión</t>
  </si>
  <si>
    <t>Control Social a la Gestión Pública</t>
  </si>
  <si>
    <t>80141607
Gestión de eventos
80141902
Reuniones y eventos
80161502
Servicios de planificación de reuniones
90111603
Salas de reuniones o banquetes</t>
  </si>
  <si>
    <t>Se requiere desarrollar 30 actividaes o estrategias institucionales e interinstitucionales en el Marco del Plan anticorrupción de la Contraloría de Bogotá.</t>
  </si>
  <si>
    <t xml:space="preserve">Adquisición de Bienes </t>
  </si>
  <si>
    <t xml:space="preserve">Dotación </t>
  </si>
  <si>
    <t>Selección Abreviada Subasta Inversa</t>
  </si>
  <si>
    <t>53101900 Traje
531016 Faldas y blusas (camisas para
hombre)
531116 Zapato
531025 Accesorios de
vestir (corbata)</t>
  </si>
  <si>
    <t>Cumplimiento de la normatividad vigente, contribuyendo al bienestar de los funcionarios.</t>
  </si>
  <si>
    <t xml:space="preserve">Adquisición de servicios </t>
  </si>
  <si>
    <t xml:space="preserve">Bienestar e incentivos </t>
  </si>
  <si>
    <t>86101810
Capacitación en habilidades personales
80141607
Gestión de eventos
80111504
Formación o desarrollo laboral</t>
  </si>
  <si>
    <t>80111504
Formación o desarrollo laboral</t>
  </si>
  <si>
    <t xml:space="preserve">De acuerdo al resultado del estudio de Clima Laboral realizado en el 2014-2015 se hara intervención en las dependencias que reporten resultados críticos en las diferentes variables evaluadas. </t>
  </si>
  <si>
    <t>94121514
Servicios de promotores o directores técnicos de clubes deportivos</t>
  </si>
  <si>
    <t>Contratar la prestación de servicios de entrenadores en las siguientes modalidades deportivas: fútbol (fem-masc), Baloncesto (fem-masc) Voleibol (mixto), Natación (Mixto) y Atletismo (mixto), incluyendo los escenarios deportivos para entrenar los funcionarios de la Contraloría de Bogotá D.C</t>
  </si>
  <si>
    <t>Se hace necesario contratar los servicios de entrenadores deportivos para las cinco disciplinas deportivas que representen a la entidad en torneos interinstitucionales.</t>
  </si>
  <si>
    <t xml:space="preserve">94121703 Clubes o servicios para aficionados al baile a la danza
90131502 Actuaciones de danzas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</si>
  <si>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</si>
  <si>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</si>
  <si>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Se hace necesario contratar los servicios de profesor de danzas para fortalecer las actividades sociales y culturales para que representen a la entidad en muestras culturales distritales. </t>
  </si>
  <si>
    <t xml:space="preserve">53102900 Prendas deportivas </t>
  </si>
  <si>
    <t>Contratar la compra de Uniformes deportivos para representar a la Contraloría de Bogotá, en los X Juegos Nacionales del Control Fiscal.</t>
  </si>
  <si>
    <t xml:space="preserve">La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</si>
  <si>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 xml:space="preserve">80131504 Servicios de alojamiento </t>
  </si>
  <si>
    <t>Contratar la prestación de servicios para el alojamiento y alimentación de la delegación que asistirá en representación de la Contraloría de Bogotá a los X Juegos Nacionales del Control Fiscal.(Previa invitación)</t>
  </si>
  <si>
    <t xml:space="preserve">a Contraloría de Bogotá D.C., 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</si>
  <si>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20102301
Transporte de personal</t>
  </si>
  <si>
    <t>Se contratará el servicio de transporte para el traslado de los funcionarios a la ciudad de Girardot con ocasión de las XXIX Olimpiadas Internas.</t>
  </si>
  <si>
    <t>90121701
Guías locales o de excursiones
90121501
Servicios de organización de excursiones</t>
  </si>
  <si>
    <t>Las caminatas ecológicas son las actividades mas solicitadas por los funcionarios de la Contraloría</t>
  </si>
  <si>
    <t>80141902
Reuniones y eventos
80141607
Gestión de eventos</t>
  </si>
  <si>
    <t>Contratar la prestación de servicios (logística, refrigerio, estación de café, elabora de incentivos, estimulo y  premiación) para la realización de la ceremonia de entrega de  Estímulos e Incentivos:  .</t>
  </si>
  <si>
    <t>Suministro de bonos navideños por un valor de ciento cinco mil pesos ($105.000) cada uno para redimir única y exclusivamente por juguetería y/o ropa infantil para los hijos de los funcionarios de la Contraloría de Bogotá entre las edades de 0-12 años.</t>
  </si>
  <si>
    <t xml:space="preserve">incentivar y estimular a los servidores públicos y como actividad extensiva a su familia. De otro lado, la Circular N0. 054 del 9 de diciembre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públicos que a 31 de diciembre del año en curso sean menores de 13 años”. </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</si>
  <si>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</si>
  <si>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</si>
  <si>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SUBDIRECCIÓN DE BIENESTAR SOCIAL</t>
  </si>
  <si>
    <t xml:space="preserve">Salud Ocupacional </t>
  </si>
  <si>
    <t xml:space="preserve">85101605 auxiliares
de salud a domicilio
85101604 servicios
de asistencia de
personal médico
</t>
  </si>
  <si>
    <t>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</si>
  <si>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t>
  </si>
  <si>
    <t xml:space="preserve">Contratación Directa </t>
  </si>
  <si>
    <t>85121502
Servicios de consulta de médicos de atención primaria</t>
  </si>
  <si>
    <t>Prestar el apoyo en la parte médica al SG-SST, garantizando un trabajo interdisciplinario en el GG-SST.  Así mismo para la realización de los exámenes médicos ocupacionales.</t>
  </si>
  <si>
    <t>42172011
Kits para técnicos médicos de emergencia en.
42172001
Kits de ventriculostomia para servicios médicos de emergencia</t>
  </si>
  <si>
    <t>Dotar tanto el consultorio médico como a los Brigadistas de los elementos necesarios para la prestación de primeros auxilios y la atención de las consultas médicas</t>
  </si>
  <si>
    <t>93141701
ORGANIZACIÓN DE EVENTOS CULTURALES</t>
  </si>
  <si>
    <t xml:space="preserve">Apoyo Logístico y realización de actividades Semana de la salud ocupacional </t>
  </si>
  <si>
    <t>Es necesario contextualizar y sensibilizar hacia las actividades a realizar durante el evento, en relación con los riesgos laborales</t>
  </si>
  <si>
    <t>85122201
Valoración del estado de salud individual</t>
  </si>
  <si>
    <t xml:space="preserve">Con la finalidad de identificar  perfiles epidemiológicos de los funcionarios de la Contraloría de Bogotá D,C; para formular las actividades necesarias de promoción y prevención para mejorar la salud de estos. </t>
  </si>
  <si>
    <t>72101516
Servicio de inspección,
mantenimiento o reparación de extinguidores de fuego</t>
  </si>
  <si>
    <t>Mantener los extintores de la entidad en óptimas condiciones de uso, ante posibles conatos de incendio</t>
  </si>
  <si>
    <t xml:space="preserve">Honorarios Entidad </t>
  </si>
  <si>
    <t>80121704
Servicios legales sobre contratos</t>
  </si>
  <si>
    <t>Contratar los servicios profesionales especializados para apoyar los procesos de contratación en la Subdirección de Bienestar Social de la Contraloría de Bogotá.</t>
  </si>
  <si>
    <t xml:space="preserve">Servicios Personales Indirectos </t>
  </si>
  <si>
    <t>Adquisición de bienes</t>
  </si>
  <si>
    <t>Se requiere dotar a los funcionarios de los elementos de seguridad personal requeridos para el normal desarrollo de sus actividades.</t>
  </si>
  <si>
    <t>SUBDIRECCIÓN DE RECURSOS MATERIALES</t>
  </si>
  <si>
    <t>Es importante tener un registro de la información presentada a la opinión pública a través de los medios de comunicación sobre la gestión de la Contraloría de Bogotá</t>
  </si>
  <si>
    <t>Promoción Institucional</t>
  </si>
  <si>
    <t>82131600 Fotógrafos cinematógrafos</t>
  </si>
  <si>
    <t>Información</t>
  </si>
  <si>
    <t>82101601
Publicidad en Radio
82101801
Servicios de campañas publicitarias
82101901
Inserción en radio</t>
  </si>
  <si>
    <t>Coadyuvar al posicionamiento de la imagen de la Contraloría de Bogotá.</t>
  </si>
  <si>
    <t>Impresos y publicaciones</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</si>
  <si>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</si>
  <si>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</si>
  <si>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</si>
  <si>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</si>
  <si>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55101506
Revistas
55101504
Periódicos
82111904
Servicios de entrega de periódicos o material publicitario</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</si>
  <si>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</si>
  <si>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 xml:space="preserve">Inversión </t>
  </si>
  <si>
    <t>55101504 Periódicos
82121506 Impresión de
publicaciones
82111904 Servicios de
entrega de periódicos o material publicitario</t>
  </si>
  <si>
    <t>OFICINA ASESORA DE COMUNICACIONES</t>
  </si>
  <si>
    <t>Fortalecimiento de la capacidad institucional para un control fiscal efectivo y transparente</t>
  </si>
  <si>
    <t>24111503
Bolsas plásticas
47121701
Bolsas de basura</t>
  </si>
  <si>
    <t xml:space="preserve">En el marco del Programa de Gestión Integral de Residuos, se cuenta con puntos ecológicos, que requieren del empleo de bolsas plásticas para almacenar temporalmente los residuos genereados y entregar al prestador del servicio de aseo. </t>
  </si>
  <si>
    <t>82121800
Publicación</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</si>
  <si>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</si>
  <si>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</si>
  <si>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</si>
  <si>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86111604
Educación de Adultos</t>
  </si>
  <si>
    <t xml:space="preserve">En el marco del Programa de Gestión Integral de Residuos, es deber de la entidad sensibilizar a sus funcionarios en separación en la fuente y reciclaje. </t>
  </si>
  <si>
    <t>DIRECCIÓN ADMINISTRATIVA Y FINANCIERA</t>
  </si>
  <si>
    <t>Existe la necesidad de implementar estrategias para fomentar la participación ciudadana en el ejercicio del control social, con una focalización de mayor impacto social y de mayor presencia en las comunidades, se requiere llevar a cabo acciones ciudadanas especiales acordes con los temas de mayor interés para la ciudadanía en las localidades respecto a problemáticas comunes en la que intervengan uno o varios sectores.</t>
  </si>
  <si>
    <t>70111500
Plantas y Árboles Ornamentales</t>
  </si>
  <si>
    <t>DIRECCIÓN DE PARTICIPACIÓN CIUDADANA</t>
  </si>
  <si>
    <t>Impulsar espacios de participación y acercamiento de la ciudadanía al Estado, para proporcionarle información que le sirva de base para que se apropie del control social y coadyuve a lograr la misión del Ente de Control y proteger los recursos públicos</t>
  </si>
  <si>
    <t>Licitación Pública</t>
  </si>
  <si>
    <t>Contratación Directa</t>
  </si>
  <si>
    <t>SUBDIRECCIÓN DE RESPONSABILIDAD FISCAL Y JURISDICCIÓN COACTIVA</t>
  </si>
  <si>
    <t xml:space="preserve">80121704
Servicios legales sobre contratos
</t>
  </si>
  <si>
    <t>JEFE OFICINA JURÍDICA</t>
  </si>
  <si>
    <t>Remuneración Servicios Técnicos</t>
  </si>
  <si>
    <t>SUDIRECCIÓN DE CAPACITACIÓN Y COOPERACIÓN TÉCNICA</t>
  </si>
  <si>
    <t>Capacitación Externa</t>
  </si>
  <si>
    <t>80111504
Formación o desarrollo laboral
86101808
Servicios de formación de recursos humanos para el sector  público</t>
  </si>
  <si>
    <t>Inscripción a Seminarios, Talleres, Foros, relacionados con temas de control fiscal o afines</t>
  </si>
  <si>
    <t xml:space="preserve">80111504
Formación o desarrollo laboral
</t>
  </si>
  <si>
    <t>Mejoramiento de las competencias laborales de los funcionarios  de la Contraloría de Bogotá, D.C.</t>
  </si>
  <si>
    <t>Capacitación Interna</t>
  </si>
  <si>
    <t>81112501 Servicio de licencias del software del computador
43233200 Software de seguridad y protección</t>
  </si>
  <si>
    <t>84131500
Servicios financieros y de seguros - servicios de seguros y pensiones- seguros para estructuras y propiedades y posesiones</t>
  </si>
  <si>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</si>
  <si>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</si>
  <si>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</si>
  <si>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t>Suministrar el combustible para el rodamiento del parque automotor de la Contraloría de Bogotá.</t>
  </si>
  <si>
    <t>Suministrar aceites, lubricantes, refrigerantes, filtros para el normal mantenimiento y funcionamiento del parque automotor de la Contraloría de Bogotá.</t>
  </si>
  <si>
    <t>Gastos de Computador</t>
  </si>
  <si>
    <t xml:space="preserve">Elaborar el Mantenimiento preventivo anual con repuestos de: cinco (5) UPS, una (1) planta eléctrica, un (1) equipo de aire acondicionado, para proteger el sistema de alimentación eléctrico que suministra energia a los diferentes equipos del Edificio de la Lotería de Bogotá y las sedes de la Entidad. </t>
  </si>
  <si>
    <t xml:space="preserve">Suministrar y mantener un (1) equipo de aire acondicionado para alivianar la carga termica generada por los diferentes equipos eléctricos ubicados en el sotano 2 del cuarto de la UPS del Edificio de la Lotería de Bogotá. </t>
  </si>
  <si>
    <t>Gastos de Transporte y Comunicación</t>
  </si>
  <si>
    <t>Prestación del servicio de admisión, tratamiento, curso y entrega de correo certificado a nivel urbano, nacional e internacional de las diferentes comunicaciones generadas por las dependencias de la Contraloría de Bogotá.</t>
  </si>
  <si>
    <t>Prestacion del servicio del correo certificado urbano nacional e internacional.</t>
  </si>
  <si>
    <t>Prestación del servicio de correspondencia ordinaria incluida la recolección, transporte y entrega de correspondencia ordinaria externa (urbana, periférica y nacional), de conformidad con las necesidades de cada una de las dependencias de la Controlaría de Bogotá D.C.</t>
  </si>
  <si>
    <t>Prestacion del servicio de correspondencia ordinaria incluida recoleccion transporte y entrega de correspondencia ordinaria externa.</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</si>
  <si>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</si>
  <si>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</si>
  <si>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</si>
  <si>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t>La Contraloría de Bogotá no cuenta con capacidad suficiente de parqueaderos para atender la demanda de sus funcionarios para la utilizacion de los mismos.</t>
  </si>
  <si>
    <t>Mantenimiento preventivo y correctivo integral con el suministro de repuestos para (14) vehículos de propiedad de la Contraloría de Bogotá, y por los que llegare a ser legalmente responsable.</t>
  </si>
  <si>
    <t>Mantener en buen funcionamiento el rodamiento del parque automotor de la Contraloría de Bogotá.</t>
  </si>
  <si>
    <t>Prestación del servicio de lavado del parque automotor propiedad de la entidad y de los vehículos que fuere responsable.</t>
  </si>
  <si>
    <t>Mantener en buena presentacion para la buena imagen del parque automotor de la Contraloría de Bogotá.</t>
  </si>
  <si>
    <t xml:space="preserve">Mantenimiento de cortinas y sillas de la Entidad </t>
  </si>
  <si>
    <t>Fortalecimiento de la Capacidad Institucional para un control fiscal efectivo y transparente</t>
  </si>
  <si>
    <t>Obra</t>
  </si>
  <si>
    <t>Prestación del servicio de empaque, embalaje, traslado y entrega, de los bienes muebles, que conforman la dotación de las dependencias de la bodega se San Cayetano, Subdirección de Capacitación y Cooperación Técnica, sede de Control Interno y asuntos Disciplinarios.</t>
  </si>
  <si>
    <t>Prestación del servicio de desmonte, organización del archivo de gestión documental y montaje, en sitio de origen y destino de acuerdo con los requerimientos. Así como los bienes muebles que hacen parte del funcionamiento de la bodega de San Cayetano, Subdirección de Capacitación y Cooperación Técnica.</t>
  </si>
  <si>
    <t>Se requiere contratar el servicio de empaque, embalaje, traslado y entrega, de bienes muebles que se encuentran ubicados en los inmuebles arrendados, con motivo de las adecuaciones, remodelaciones que con ocasión a las obras civiles, se ejecutan en las sedes San Cayetano, Subdirección de Capacitación y Cooperación Técnica, sede de Control Interno y asuntos Disciplinarios.</t>
  </si>
  <si>
    <t>Se requiere contratar el servicio de desmonte, organización del archivo de gestión documental y montaje, en los inmuebles arrendados, con destino a las sedes de origen San Cayetano, Subdirección de Capacitación y Cooperación Técnica, sede de Control Interno y asuntos Disciplinarios, una vez culminada la ejecución de obras civiles de dichas sedes.</t>
  </si>
  <si>
    <t>78101801 Servicios de 
transporte de carga 
por carretera (en 
camión) en área 
local
78121502 Servicios de 
embalaje</t>
  </si>
  <si>
    <t>72103301 Servicios de 
mantenimiento y 
Reparacion de 
Infraestructura</t>
  </si>
  <si>
    <t>SUBDIRECCIÓN DE SERVICIOS GENERALES</t>
  </si>
  <si>
    <t>Se hace necesario realizar las obras de implementación y adecuación del sistema Integral de la Red Contra Incendios de la Sede Edificio Lotería de Bogotá.</t>
  </si>
  <si>
    <t>Consultoría</t>
  </si>
  <si>
    <t xml:space="preserve">La ejecución de la obra de implementaciónde red contra incendios para la sede de la Lotería de Bogotá requiere una interventoría Técnica, Administrativa, Financiera y Contable </t>
  </si>
  <si>
    <r>
      <rPr>
        <b/>
        <sz val="10"/>
        <rFont val="Arial"/>
        <family val="2"/>
      </rPr>
      <t>META 4</t>
    </r>
    <r>
      <rPr>
        <sz val="10"/>
        <rFont val="Arial"/>
        <family val="2"/>
      </rPr>
      <t xml:space="preserve">
Implementación del sistema Integral de la Red Contra Incendios de la Sede Edificio Lotería de Bogotá.</t>
    </r>
  </si>
  <si>
    <r>
      <rPr>
        <b/>
        <sz val="10"/>
        <rFont val="Arial"/>
        <family val="2"/>
      </rPr>
      <t xml:space="preserve">META 4
</t>
    </r>
    <r>
      <rPr>
        <sz val="10"/>
        <rFont val="Arial"/>
        <family val="2"/>
      </rPr>
      <t>Interventoría Técnica de la obra de implementación de Red Contra incendios de la Sede Edificio Lotería de Bogotá.</t>
    </r>
  </si>
  <si>
    <t>Mantenimiento de las impresoras y scanners de la entidad</t>
  </si>
  <si>
    <t>Compra, planeación, estructuración, instalación y configuración y/o actualización de licencias de antivirus para los computadores y Anti - spam para buzones, de propiedad de la Contraloría de Bogotá.</t>
  </si>
  <si>
    <t xml:space="preserve">Mantenimiento preventivo anual con repuestos e inclusión de sistema de monitoreo remoto  de: cinco (5) UPS, una (1) planta eléctrica, un (1) equipo de aire acondicionado, para proteger el sistema de alimentación eléctrico que suministra energía a los diferentes equipos del Edificio de la Lotería de Bogotá y las sedes de la Entidad. </t>
  </si>
  <si>
    <t>Es necesario contar con un video institucional actualizado, que muestre el que hacer de la entidad.</t>
  </si>
  <si>
    <t>CONSOLIDADO PLAN ANUAL DE ADQUISICIONES VIGENCIA 2015</t>
  </si>
  <si>
    <t>TOTAL PLAN ANUAL DE ADQUISICIONES 2015</t>
  </si>
  <si>
    <t xml:space="preserve">Con el fin de premiar a los mejores funcionarios de carrera administrativa por obtener calificación excelente en la evaluación de desempeño, los mejores equipos de trabajo y reconocimiento a la antigüedad y calidades deportivas. </t>
  </si>
  <si>
    <t>Se requiere los servicios de un profesional especializado en contratación en la Subdirección  de Bienestar Social, toda vez que en la planta  de personal de la entidad no se cuenta con el personal suficiente e idóneo para satisfacer esta necesidad.</t>
  </si>
  <si>
    <t>FECHA RADICACIÓN NECESIDAD</t>
  </si>
  <si>
    <t>VALOR CONTRATADO</t>
  </si>
  <si>
    <t>SALDOS DE DISPONIBILIDADES</t>
  </si>
  <si>
    <t>NECESIDADES DE BIENES, OBRAS Y SERVICIOS VIGENCIA 2015</t>
  </si>
  <si>
    <t>80101504
Servicios de asesoramiento sobre planificación estratégica</t>
  </si>
  <si>
    <t xml:space="preserve">Con el fin de continuar con la gestión institucional, en cumplimiento de los principios, la politica de calidad, el plan estrategico y la implementación y mantenimiento de mejora del Sistema Integrado de Gestión. </t>
  </si>
  <si>
    <t>DIRECCIÓN DE PLANEACIÓN</t>
  </si>
  <si>
    <t xml:space="preserve">Brindar el soporte necesario a todas las dependencias de la entidad incluido el Despacho del Contralor que soliciten el desplazamiento aéreo de sus directivos y/o funcionarios facilitando su participación en eventos de formación, actualización, y asistencia técnica dentro y fuera del país en temas orientados al logro de los objetivos institucionales y a un mejor entendimiento de la misión de la Contraloría de Bogotá D.C.  </t>
  </si>
  <si>
    <t>Contratar el servicio de monitoreo de medios de prensa, radio, televisión e Internet para la Contraloría de Bogotá, D.C.</t>
  </si>
  <si>
    <t>CÓDIGO SUBRUBRO PRESUPUESTAL</t>
  </si>
  <si>
    <r>
      <rPr>
        <sz val="10"/>
        <color indexed="63"/>
        <rFont val="Arial"/>
        <family val="2"/>
      </rPr>
      <t>92101501
Servicios de vigilancia</t>
    </r>
  </si>
  <si>
    <t>Vigilancia de las sedes de la Contraloría.</t>
  </si>
  <si>
    <t>Se requiere el apoyo de un abogado con conocimientos especializados en acciones constitucionales, así como en sustanciación de providencias para las decisiones que deba tomar el Contralor de Bogotá dentro de los procesos administrativos que por competencia deba conocer su despacho y en emisión de conceptos jurídicos de trascendencia institucional y alto impacto.</t>
  </si>
  <si>
    <t>331140324-0770</t>
  </si>
  <si>
    <t>3120202</t>
  </si>
  <si>
    <t>86111600
Educación de Adultos</t>
  </si>
  <si>
    <t xml:space="preserve">14111608 Certificados de regalo
80141611 Servicios de personalización de obsequios o productos
80141623 Servicio de comercialización
80141625 Servicio de gestión de programas de incentivos
</t>
  </si>
  <si>
    <t>Realización de un curso taller para elaboración técnica de necesidades de contratación, conceptualización en modalidades de selección y establecimiento de riesgos, dirigido a los funcionarios de las dependencias que presentan necesidades de contratación.</t>
  </si>
  <si>
    <t>Realización de programa de inducción institucional para los nuevos funcionarios incorporados mediante el concurso que adelanta la CNSCD</t>
  </si>
  <si>
    <t>Se requiere apoyo al desarrollo de los procesos de Responsabilidad Fiscal y Jurisdicción Coactiva desde la vigencia 2010, para evitar que opere el fenómeno jurídico de la prescripción.</t>
  </si>
  <si>
    <t xml:space="preserve">55101506
Revistas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</si>
  <si>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</si>
  <si>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Prestación de Servicios</t>
  </si>
  <si>
    <t>80101504
Servicios de asesoramiento o sobre planificación estratégica</t>
  </si>
  <si>
    <t>Prestar los servicios profesionales para la implementación  de estrategias de comunicación externa y la elaboración de contenidos relacionados con los logros de la entidad para el posicionamiento y fortalecimiento de la imagen de la entidad.</t>
  </si>
  <si>
    <t>Se requiere contratar servicios profesionales para la implementación  de estrategias de comunicación externa y la elaboración de contenidos relacionados con los logros de la entidad para el posicionamiento y fortalecimiento de la imagen de la entidad.</t>
  </si>
  <si>
    <r>
      <rPr>
        <b/>
        <sz val="10"/>
        <color indexed="8"/>
        <rFont val="Arial"/>
        <family val="2"/>
      </rPr>
      <t>META 2</t>
    </r>
    <r>
      <rPr>
        <sz val="10"/>
        <color indexed="8"/>
        <rFont val="Arial"/>
        <family val="2"/>
      </rPr>
      <t xml:space="preserve">
Renovación Licenciamiento Autocad y Suit de Adobe</t>
    </r>
  </si>
  <si>
    <r>
      <rPr>
        <b/>
        <sz val="10"/>
        <color indexed="8"/>
        <rFont val="Arial"/>
        <family val="2"/>
      </rPr>
      <t>META 2</t>
    </r>
    <r>
      <rPr>
        <sz val="10"/>
        <color indexed="8"/>
        <rFont val="Arial"/>
        <family val="2"/>
      </rPr>
      <t xml:space="preserve">
Adquisición de Licencias Oracle</t>
    </r>
  </si>
  <si>
    <r>
      <rPr>
        <b/>
        <sz val="10"/>
        <color indexed="8"/>
        <rFont val="Arial"/>
        <family val="2"/>
      </rPr>
      <t xml:space="preserve">META 2
</t>
    </r>
    <r>
      <rPr>
        <sz val="10"/>
        <color indexed="8"/>
        <rFont val="Arial"/>
        <family val="2"/>
      </rPr>
      <t>Adquisición de Video.-Proyectores</t>
    </r>
  </si>
  <si>
    <r>
      <rPr>
        <b/>
        <sz val="10"/>
        <color indexed="8"/>
        <rFont val="Arial"/>
        <family val="2"/>
      </rPr>
      <t>META 2</t>
    </r>
    <r>
      <rPr>
        <sz val="10"/>
        <color indexed="8"/>
        <rFont val="Arial"/>
        <family val="2"/>
      </rPr>
      <t xml:space="preserve">
Contratación de servicios de Help Desk y  Mantenimiento de Plataforma Tecnologíca</t>
    </r>
  </si>
  <si>
    <r>
      <rPr>
        <b/>
        <sz val="10"/>
        <color indexed="8"/>
        <rFont val="Arial"/>
        <family val="2"/>
      </rPr>
      <t xml:space="preserve">META 2 
</t>
    </r>
    <r>
      <rPr>
        <sz val="10"/>
        <color indexed="8"/>
        <rFont val="Arial"/>
        <family val="2"/>
      </rPr>
      <t>Contratación de servicios de Desarrollo, matenimiento y Soporte del Portal Web e Intranet</t>
    </r>
  </si>
  <si>
    <r>
      <rPr>
        <b/>
        <sz val="10"/>
        <color indexed="8"/>
        <rFont val="Arial"/>
        <family val="2"/>
      </rPr>
      <t>META 2</t>
    </r>
    <r>
      <rPr>
        <sz val="10"/>
        <color indexed="8"/>
        <rFont val="Arial"/>
        <family val="2"/>
      </rPr>
      <t xml:space="preserve">
Contratación de servicios de gestión y control de Impresión</t>
    </r>
  </si>
  <si>
    <r>
      <rPr>
        <b/>
        <sz val="10"/>
        <color indexed="8"/>
        <rFont val="Arial"/>
        <family val="2"/>
      </rPr>
      <t>META 2</t>
    </r>
    <r>
      <rPr>
        <sz val="10"/>
        <color indexed="8"/>
        <rFont val="Arial"/>
        <family val="2"/>
      </rPr>
      <t xml:space="preserve">
Analisis de vulnerabilidades de la Plataforma Tecnológica</t>
    </r>
  </si>
  <si>
    <t>78131602
Almacenaje de archivos de carpetas</t>
  </si>
  <si>
    <t>Dar cumplimiento a lo establecido en el Decreto 2609 del 2012 y a las normas reglamentarias y complementarias en materia de Gestión Documental, para lo cual se hace necesario contratar un técnico en archivística para que apoye el proceso de actualización de la tabla de valoración documental hasta su presentación al Consejo Distrital de Archivos.</t>
  </si>
  <si>
    <t>Se requiere apoyo a los técnicos en archivística que conforman el equipo de gestión documental de la entidad para la consolidación de documentos, elaboración de formatos, análisis estadísticos, búsqueda de información normativa, apoyar en la elaboración de informes,  para la implementación del programa de gestión documental.</t>
  </si>
  <si>
    <t>Se hace necesario inciar un proceso para contratar a un grupo de apoyo para que presten servicios operativos de inventarios documentales, revisión, verificación de folios del contenido y reposición de unidades de conservación deterioradas.</t>
  </si>
  <si>
    <r>
      <rPr>
        <b/>
        <sz val="10"/>
        <rFont val="Arial"/>
        <family val="2"/>
      </rPr>
      <t>META 7:</t>
    </r>
    <r>
      <rPr>
        <sz val="10"/>
        <rFont val="Arial"/>
        <family val="2"/>
      </rPr>
      <t xml:space="preserve">
Prestación de servicios de apoyo en la actualización de inventarios documentales, revisión, verificación de folios de contenido y reposición de unidades de conservación deterioradas, entre otras, para la implementación del programa de gestión documental de la CB.</t>
    </r>
  </si>
  <si>
    <r>
      <rPr>
        <b/>
        <sz val="10"/>
        <rFont val="Arial"/>
        <family val="2"/>
      </rPr>
      <t xml:space="preserve">META 7:
</t>
    </r>
    <r>
      <rPr>
        <sz val="10"/>
        <rFont val="Arial"/>
        <family val="2"/>
      </rPr>
      <t>Prestación de servicios de apoyo en la actualización de inventarios documentales, revisión, verificación de folios de contenido y reposición de unidades de conservación deterioradas, entre otras, para la implementación del programa de gestión documental de la CB.</t>
    </r>
  </si>
  <si>
    <r>
      <rPr>
        <b/>
        <sz val="10"/>
        <rFont val="Arial"/>
        <family val="2"/>
      </rPr>
      <t>META 7:</t>
    </r>
    <r>
      <rPr>
        <sz val="10"/>
        <rFont val="Arial"/>
        <family val="2"/>
      </rPr>
      <t xml:space="preserve">
Contratar la organización de 2.000 metros lineales de los Fondos Documentales del Archivo Central de la Entidad, incluyendo insumos, mobiliario, procesos de transferencia, digitalización y repositorio de información.</t>
    </r>
  </si>
  <si>
    <t>Suministro de aceites, lubricantes, refrigerantes, filtros, filtros sedimentadores para los vehículos de propiedad de la Entidad y de los que fuere legalmente responsable.</t>
  </si>
  <si>
    <t>Permanecer a la vanguardia en el conocimiento de los temas relacionados con la capital de la República y del país, registrados en los principales medios impresos.</t>
  </si>
  <si>
    <t>Adquisición de suscripciones por un año a periódico El Tiempo (5), El Espectador (3), La República (1), Portafolio (4), Nuevo Siglo (1).</t>
  </si>
  <si>
    <t>Contratar con la Lotería de Bogotá el arrendamiento de (55)  parqueaderos ubicados en los sótanos segundo y tercero del edificio Lotería de  Bogotá, en la Crarrea 32A No. 26A-10.</t>
  </si>
  <si>
    <t>Contratar la preproducción, producción y posproducción de una pieza comunicacional de 10 minutos  en video HD, con dos ediciones de la misma pieza.</t>
  </si>
  <si>
    <t>Dar cumplimiento a lo establecido en el Decreto 2609 del 2012 y a las normas reglamentarias y complementarias en materia de Gestión Documental, para lo cual se hace necesario contratar un profesional con el Perfil de historiador para que valore la información del acervo documental de la CB.</t>
  </si>
  <si>
    <t>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</si>
  <si>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Compra e instalación de un (1) equipo de aire acondicionado de 36000 BTU, y hacer mantenimiento correctivo a un (1) equipo de aire acondicionado marca TRANER de 36000 BTU, ubicados en el cuarto eléctrico de la UPS, en el sótano 2 de edificio de la Lotería de Bogotá.</t>
  </si>
  <si>
    <t>81101505 Ingeniería estructural</t>
  </si>
  <si>
    <t>15 días hábiles</t>
  </si>
  <si>
    <t>VALOR  ($)
PRESUPUESTO VIGENCIA 2015</t>
  </si>
  <si>
    <t>Contratar los servicios profesionales de SGS Colombia S.A, ente certificador para una visita de recertificación del sistema de Gestión de Calidad -SGC- bajo las normas técnicas NTC ISO 9001:2008 y NTCGP 1000:2009</t>
  </si>
  <si>
    <t>Contratar la ejecución del plan de medios radial que incluya la producción y emisión de dos (2) mensajes institucionales, en emisoras radiales locales.</t>
  </si>
  <si>
    <t>Contratar la adquisición de insumos para la impresión de (2) dos ediciones de la Revista Bogotá Económica, un (1) informe de gestión, stikers, separadores de libros, brochure, tacos, afiches y volantes.</t>
  </si>
  <si>
    <t>Se requiere un profesional en Derecho que acredite experiencia en emisión de conceptos técnicos relacionados con la valoración primaria y secundaria de la información, con base en las normas vigentes en la legislación colombiana.</t>
  </si>
  <si>
    <r>
      <rPr>
        <b/>
        <sz val="10"/>
        <color indexed="8"/>
        <rFont val="Arial"/>
        <family val="2"/>
      </rPr>
      <t>META 2</t>
    </r>
    <r>
      <rPr>
        <sz val="10"/>
        <color indexed="8"/>
        <rFont val="Arial"/>
        <family val="2"/>
      </rPr>
      <t xml:space="preserve">
Contratación de servicios de Desarrollo, matenimiento y Soporte de los aplicativos SIVICOF - SIGESPRO</t>
    </r>
  </si>
  <si>
    <t xml:space="preserve">90141700
Deportes aficionados y recreacionales </t>
  </si>
  <si>
    <r>
      <rPr>
        <b/>
        <sz val="10"/>
        <color indexed="8"/>
        <rFont val="Arial"/>
        <family val="2"/>
      </rPr>
      <t>26101500</t>
    </r>
    <r>
      <rPr>
        <sz val="10"/>
        <color indexed="8"/>
        <rFont val="Arial"/>
        <family val="2"/>
      </rPr>
      <t xml:space="preserve"> Motores
</t>
    </r>
    <r>
      <rPr>
        <b/>
        <sz val="10"/>
        <color indexed="8"/>
        <rFont val="Arial"/>
        <family val="2"/>
      </rPr>
      <t>40101701</t>
    </r>
    <r>
      <rPr>
        <sz val="10"/>
        <color indexed="8"/>
        <rFont val="Arial"/>
        <family val="2"/>
      </rPr>
      <t xml:space="preserve"> Aires acondicionados </t>
    </r>
  </si>
  <si>
    <t>Contratación directa</t>
  </si>
  <si>
    <t>Se hace necesario contratar  los servicios profesionales de un experto en el tema para generar una estrategia digital para las redes de la entidad y corregir el uso que actualmente se está dando a estas herramientas.</t>
  </si>
  <si>
    <t>Dar cumplimiento   lo establecido en el Decreto 895 de 20108, Artículo 1 y al requerimiento de la Secretaría Distrital de Ambiente de fecha 20 de noviembre de 2014, en el sentido de "Realizar el cambio total de las fuentes de iluminación en todas las sedes de la entidad, por fuentes de iluminación tipo ahorrador".</t>
  </si>
  <si>
    <t>HENRY VARGAS DÍAZ</t>
  </si>
  <si>
    <t xml:space="preserve">Suministro y canje de bonos personalizados redimibles única y exclusivamente para la dotación de vestido y calzado para las funcionarias y funcionarios de la Contraloría de Bogotá D.C. </t>
  </si>
  <si>
    <t>Prestar los servicios profesionales y especializados en medicina laboral a la Contraloría de Bogotá, D.C., en desarrollo del Sistema de Gestión de la Seguridad y Salud en el Trabajo/SG-SST y en forma interdisciplinaria con la Subdirección de Bienestar Social.</t>
  </si>
  <si>
    <t>GLORIA ALEXANDRA MORENO BRICEÑO</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</si>
  <si>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</si>
  <si>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r>
      <rPr>
        <b/>
        <sz val="10"/>
        <rFont val="Arial"/>
        <family val="2"/>
      </rPr>
      <t>META 7:</t>
    </r>
    <r>
      <rPr>
        <sz val="10"/>
        <rFont val="Arial"/>
        <family val="2"/>
      </rPr>
      <t xml:space="preserve">
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r>
  </si>
  <si>
    <r>
      <rPr>
        <b/>
        <sz val="10"/>
        <rFont val="Arial"/>
        <family val="2"/>
      </rPr>
      <t>META 7:</t>
    </r>
    <r>
      <rPr>
        <sz val="10"/>
        <rFont val="Arial"/>
        <family val="2"/>
      </rPr>
      <t xml:space="preserve">
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r>
  </si>
  <si>
    <r>
      <rPr>
        <b/>
        <sz val="10"/>
        <rFont val="Arial"/>
        <family val="2"/>
      </rPr>
      <t>META 7</t>
    </r>
    <r>
      <rPr>
        <sz val="10"/>
        <rFont val="Arial"/>
        <family val="2"/>
      </rPr>
      <t>:
Prestación de servicios de apoyo técnico al equipo de Gestión Documental en la implementación del Programa de Gestión Documental de la Contraloría de Bogotá D.C, de conformidad con las normas archivísticas vigentes.</t>
    </r>
  </si>
  <si>
    <r>
      <rPr>
        <b/>
        <sz val="10"/>
        <rFont val="Arial"/>
        <family val="2"/>
      </rPr>
      <t>META 7:</t>
    </r>
    <r>
      <rPr>
        <sz val="10"/>
        <rFont val="Arial"/>
        <family val="2"/>
      </rPr>
      <t xml:space="preserve">
Prestación de servicios de apoyo al Grupo de Gestión Documental de la Contraloría de Bogotá en la coordinación de las actividades operativas desarrolladas por los auxiliares y técnicos en archivística.</t>
    </r>
  </si>
  <si>
    <r>
      <rPr>
        <b/>
        <sz val="10"/>
        <rFont val="Arial"/>
        <family val="2"/>
      </rPr>
      <t>META 7</t>
    </r>
    <r>
      <rPr>
        <sz val="10"/>
        <rFont val="Arial"/>
        <family val="2"/>
      </rPr>
      <t>:
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r>
  </si>
  <si>
    <t>83121703 Servicios relacionados con el internet</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</si>
  <si>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</si>
  <si>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86131504 Servicios
relacionados con la
(01) TV, (02) radio,
(03) Internet, (04) sistemas de alerta ciudadana</t>
  </si>
  <si>
    <t>80161506 Servicios de archivo de datos</t>
  </si>
  <si>
    <t>Contratar la compra de fotocopiadoras para la entidad</t>
  </si>
  <si>
    <r>
      <rPr>
        <b/>
        <sz val="10"/>
        <color indexed="8"/>
        <rFont val="Arial"/>
        <family val="2"/>
      </rPr>
      <t>META 5</t>
    </r>
    <r>
      <rPr>
        <sz val="10"/>
        <color indexed="8"/>
        <rFont val="Arial"/>
        <family val="2"/>
      </rPr>
      <t xml:space="preserve">
Diseño y elaboración de páneles didácticos con campañas ambientales del Plan Institucional de Gestión Ambiental - PIGA de la Contraloría de Bogotá.</t>
    </r>
  </si>
  <si>
    <t>Teniendo en cuenta  el Plan de Acción del PIGA 2015, donde se encuentran establecidas múltiples actividades de sensibilización y socialización de tamáticas ambientales, se hace necesario adquirir elementos que permitan socializar con los funcionarios de forma didáctica buenas prácticas ambientales.</t>
  </si>
  <si>
    <r>
      <rPr>
        <b/>
        <sz val="10"/>
        <color indexed="8"/>
        <rFont val="Arial"/>
        <family val="2"/>
      </rPr>
      <t>META 5</t>
    </r>
    <r>
      <rPr>
        <sz val="10"/>
        <color indexed="8"/>
        <rFont val="Arial"/>
        <family val="2"/>
      </rPr>
      <t xml:space="preserve">
prestación de servicio de Mantenimiento, diseño, suministro e instalación de material vegetal para la Contraloría de Bogotá.</t>
    </r>
  </si>
  <si>
    <t>DIRECCIÓN SERVICIOS PÚBLICOS</t>
  </si>
  <si>
    <t>81101516
Servicios de consultoría, de energía o servicos públicos</t>
  </si>
  <si>
    <t>Prestación de servicios profesionales para apoyar a la Subdirección de Servicios Generales, en el seguimiento y control de la supervisión a la interventoría de la ejecución de obras, que adelanta la Contraloría de Bogotá.</t>
  </si>
  <si>
    <t>La entidad cuenta con un cerramiento verde en la terraza del piso quinto, la cual requiere de mantenimientos periódicos para conservar las especies vegetales, así mismo se busca a través de herramientas ambientales tecnológicas disminuir la contaminación atmosférica yembellecer nuestras sedes a partir del empleo de material vegetal.</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</si>
  <si>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</si>
  <si>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FECHA ESTIMADA DE INICIO CONTRATO
(dd-mm-aaaa)</t>
  </si>
  <si>
    <t>FECHA ESTIMADA DE SUSCRIPCIÓN
(dd-mm-aaaa)</t>
  </si>
  <si>
    <t>FECHA ESTIMADA DE TERMINACIÓN CONTRATO
(dd-mm-aaaa)</t>
  </si>
  <si>
    <t>Se hace necesario realizar estudios evaluativos  análisis, implementación del modelo para el servicio público de aseo establecido a través de la EAB, Aguas de Bogotá, así como de las condiciones de prestación de los servicios públicos domiciliarios de Acueducto y Alcantarillado y la afectación que sobre los mismos genere como consecuencia de la unificación de la operación de estos tres servicios por parte de la EAB.</t>
  </si>
  <si>
    <t>Salud ocupacional</t>
  </si>
  <si>
    <t>Mínima Cuantía</t>
  </si>
  <si>
    <t>42171903
Estuches de medicamentos para servicios médicos de emergencia</t>
  </si>
  <si>
    <t>Dar cumplimiento a lo reglamentado en el sistema de gestión de la seguridad y salud en el trabajo, para lo cual se hace necesario proveer a las dependencias de botiquines portátiles dotados con sus respectivos insumos.</t>
  </si>
  <si>
    <r>
      <t>Compra de 15 carros transportadores fabricados en acero inoxidable tipo 304 calibre 18; para la manipulación y el traslado permanente de líquidos pesados y calientes, para dotar las cafeterías de los diferentes pisos de la Contraloría de Bogotá</t>
    </r>
    <r>
      <rPr>
        <sz val="11"/>
        <rFont val="Arial"/>
        <family val="2"/>
      </rPr>
      <t>”</t>
    </r>
  </si>
  <si>
    <t>Cumplimiento del Sistema de Seguridad y Salud en el Trabajo, las normas vigentes sobre la materia y el estudio de accidentalidad del año 2014, donde se manifiesta que las principales causas de accidentalidad en las cafeterías se debe a la manipulación de cargas pesadas y líquidos calientes; el uso de estos elementos ayudaría a la prevención y daños causados a la salud de las servidoras</t>
  </si>
  <si>
    <t>48102010 Carrito para recoger tazas</t>
  </si>
  <si>
    <t>Se requiere el apoyo de un profesional para organizar la disposición, almacenamiento y traslado de los bienes, en la nueva sede donde funciona el archivo central, así como optimizar el servicio del Almacén en cuanto a tiempos de entrega y organización de los bienes; así mismo, dar cumplimiento a la normatividad vigente en la materia.</t>
  </si>
  <si>
    <t xml:space="preserve">80111611
Personal  temporal  de almacén </t>
  </si>
  <si>
    <t>39112501 Luz de foco</t>
  </si>
  <si>
    <t>Se requiere una persona con perfil de arquitecto o  ingeniero civil, para que preste servicios profesionales para apoyar a la Subdirección de Servicios Generales, en el seguimiento y control de la supervisión a la interventoría de la ejecución de obras, que adelanta la Contraloría de Bogotá.</t>
  </si>
  <si>
    <r>
      <rPr>
        <b/>
        <sz val="10"/>
        <color indexed="8"/>
        <rFont val="Arial"/>
        <family val="2"/>
      </rPr>
      <t xml:space="preserve">META 5
</t>
    </r>
    <r>
      <rPr>
        <b/>
        <sz val="10"/>
        <color indexed="8"/>
        <rFont val="Arial"/>
        <family val="2"/>
      </rPr>
      <t xml:space="preserve">
</t>
    </r>
    <r>
      <rPr>
        <sz val="10"/>
        <color indexed="8"/>
        <rFont val="Arial"/>
        <family val="2"/>
      </rPr>
      <t xml:space="preserve">Instalación de Jardín Vertical en parte de la fachada de la entidad. </t>
    </r>
  </si>
  <si>
    <t>La Contraloría de Bogotá debe dar cumplimiento al Acuerdo 418 de 2009, sobre implementación de tecnologías sustentables.</t>
  </si>
  <si>
    <r>
      <t xml:space="preserve">Prestación de servicios para el suministro del apoyo logístico para la realización de eventos institucionales e interinstitucionales requeridos por la Contraloria de Bogota D.C.
</t>
    </r>
    <r>
      <rPr>
        <b/>
        <sz val="10"/>
        <color indexed="8"/>
        <rFont val="Arial"/>
        <family val="2"/>
      </rPr>
      <t>META 5 PROYECTO 770</t>
    </r>
    <r>
      <rPr>
        <sz val="10"/>
        <color indexed="8"/>
        <rFont val="Arial"/>
        <family val="2"/>
      </rPr>
      <t>: Desarrollar 30 Actividades y/o estrategias institucionales e interinstitucionales en el marco del Plan Anticorrupción de la Contraloría de Bogotá</t>
    </r>
  </si>
  <si>
    <r>
      <rPr>
        <b/>
        <sz val="10"/>
        <rFont val="Arial"/>
        <family val="2"/>
      </rPr>
      <t xml:space="preserve">META 2
</t>
    </r>
    <r>
      <rPr>
        <sz val="10"/>
        <rFont val="Arial"/>
        <family val="2"/>
      </rPr>
      <t>Adquisición de las Licencias de correo en la nube de Exchange On line 
Contratar la renovación de mil (1.000) licencias de uso por UN (1) año de Microsoft Office 365 Enterprise en el Plan - E1</t>
    </r>
  </si>
  <si>
    <t>Contratar la prestación de servicios de un (01) profesor (a) de canto con el fin de conformar el Grupo Coral de la Contraloría de Bogotá.</t>
  </si>
  <si>
    <t>Contratar la prestación de servicios de un (01) instructor de baile con el fin de conformar el Grupo de Danzas de la Contraloría de Bogotá.</t>
  </si>
  <si>
    <t>Contratar la prestación de servicios especializados para la realización de tres (3) caminatas ecológicas, cada una con grupos de a cicuenta y dos (52) personas para un total de 156 personas, (servidores y familias) de la Contraloría de Bogotá, D.C.</t>
  </si>
  <si>
    <t>Contratar los servicios para realizar la recarga, revisión, mantenimiento y adquisición de soporte de los extintores de la Contraloría de Bogotá.</t>
  </si>
  <si>
    <t>Compra de elementos para dotar el consultorio médico y los botiquines de los diferentes pisos de la Contraloría de Bogotá y las sedes alternas.</t>
  </si>
  <si>
    <r>
      <rPr>
        <b/>
        <sz val="10"/>
        <color indexed="8"/>
        <rFont val="Arial"/>
        <family val="2"/>
      </rPr>
      <t>META 2</t>
    </r>
    <r>
      <rPr>
        <sz val="10"/>
        <color indexed="8"/>
        <rFont val="Arial"/>
        <family val="2"/>
      </rPr>
      <t xml:space="preserve">
Contratar lo Servicios Integrales de Telecomunicaciones y/o Conectividad requeridos por la Contraloría de Bogotá D.C., los cuales de manera general podrán ser: Canales dedicados, canal de Internet, soluciones de telefonía, actualización, adquisición y/o, ampliación de infraestructura de telecomunicaciones, soporte técnico, implementación de soluciones de convergencia o comunicaciones unificadas, redes fijas inalámbricas y móviles de voz, datos y video, de acuerdo a las cantidades y especificaciones técnicas requeridas.</t>
    </r>
  </si>
  <si>
    <t>El último sábado del mes de abril se celebra anualmente el Día de los niños a nivel nacional. En la Contraloría de Bogotá históricamente se ha festejado esta fecha. El Programa de vacaciones recreativas está dirigido a niños y adolescentes en dos(2) jornadas, junio-diciembre, para un total de 100 participantes. En pro del bienestar de los funcionarios y sus familias, se hace necesario ademas realizar una actividad para el dia del niño en el mes de octubre en las instalaciones de la sede principal de la Contraloría de Bogotá.</t>
  </si>
  <si>
    <t>Contratar la pestación de servicios para la ejecución de actividades camprestres recreativas con ocasión a la celebración del dia del niño en Abril, vacaciones recreativas en junio y diciembre y dia del niño en octubre.</t>
  </si>
  <si>
    <t>Contratar la prestación de servicios de un (01) entrenador (a) de fútbol en su modalidad masculina para entrenar a los funcionarios de la Contraloría de Bogotá.</t>
  </si>
  <si>
    <t>Contratar la prestación de servicios de un (01) entrenador (a) de fútbol en su modalidad femenina para entrenar a los funcionarios de la Contraloría de Bogotá.</t>
  </si>
  <si>
    <t>Contratar la prestación de servicios de un (01) entrenador (a) de natación en su modalidad masculina y femenina para entrenar a los funcionarios de la Contraloría de Bogotá D.C.</t>
  </si>
  <si>
    <t>Contratar la prestación de servicios de un (01) entrenador (a) de atletismo en su modalidad masculina y femenina para entrenar a los funcionarios de la Contraloría de Bogotá D.C.</t>
  </si>
  <si>
    <r>
      <rPr>
        <b/>
        <sz val="10"/>
        <color indexed="8"/>
        <rFont val="Arial"/>
        <family val="2"/>
      </rPr>
      <t>META 2</t>
    </r>
    <r>
      <rPr>
        <sz val="10"/>
        <color indexed="8"/>
        <rFont val="Arial"/>
        <family val="2"/>
      </rPr>
      <t xml:space="preserve">
Contratar la Prestación de servicios profesionales para realizar el acompañamiento especializado, mantenimiento y ajustes al Módulo de Almacén e Inventarios "SAE/SAI "del Sistema de Información SI-CAPITAL_ de acuerdo con los requerimientos solicitados y priorizados por la Subdirección de Recursos Materiales de la Comtraloría de Bogotá.</t>
    </r>
  </si>
  <si>
    <t>Contratar la compra venta de elementos de seguridad industrial, para los funcionarios que desempeñan funciones de mantenimiento de instalaciones a nivel general, manejo de archivos, funciones de conducción automotriz y funciones de mantenimiento de computadores o asistencia de las TICS, según cantidades y especificaciones técnicas dadas por la entidad.</t>
  </si>
  <si>
    <t>Contratar el desarrollo de cuatro (4) jornadas de intervención en clima organizacional con la finalidad de fortalecer el ambiente laboral y la gestión institucional en los funcionarios de la Contraloría de Bogotá.</t>
  </si>
  <si>
    <t>Contratar el servicio de suministro e instalación de iluminación tipo LED color blanco, contemplando las siguientes referencias: Páneles LED 60 x 60 potencia: 48W, y Páneles Circulares LED potencia 24W, y cincuenta páneles circulares LED potencia 18w, que serán instaladas en la Contraloría de Bogotá ubicada en el Edificio de la Lotería de Bogotá y en las sedes Desarrollo Local y Participación Ciudadana, Control Interno, Almacén General y Escuela de Capacitación, según especificaciones técnicas dadas por la entidad.</t>
  </si>
  <si>
    <t>Contratar la Prestación de servicios para la realización de un programa de cuatro (4) días para los funcionarios pre-pensionados o próximos a su jubilación.</t>
  </si>
  <si>
    <t>De acuerdo a lo establecido en el Decreto 1227 de 2005 se debe realizar el Programa de Prepensionados en la Contraloría, con el fin de prepararlos para el retirodel servicio.
 Para el 2015 se realizará un programa dirigido a 25 servidores próximos a la jubilación, de conformidad con las características técnicas definidas por la Subdirección de Bienestar Social.</t>
  </si>
  <si>
    <t>ADRIANA DEL PILAR GUERRA MARTÍNEZ</t>
  </si>
  <si>
    <r>
      <rPr>
        <b/>
        <sz val="10"/>
        <color indexed="8"/>
        <rFont val="Arial"/>
        <family val="2"/>
      </rPr>
      <t xml:space="preserve">META 2
</t>
    </r>
    <r>
      <rPr>
        <sz val="10"/>
        <color indexed="8"/>
        <rFont val="Arial"/>
        <family val="2"/>
      </rPr>
      <t>Adquisición de escáner de alto rendimiento e impresora Zebra para las dependencias de Radicación y Archivo.</t>
    </r>
  </si>
  <si>
    <t>Se requiere adquisición de escáner de alto rendimiento e impresora Zebra para las dependencias de Radicación y Archivo.</t>
  </si>
  <si>
    <t>Acuerdo Marco de Precios</t>
  </si>
  <si>
    <r>
      <rPr>
        <b/>
        <sz val="10"/>
        <color indexed="8"/>
        <rFont val="Arial"/>
        <family val="2"/>
      </rPr>
      <t>META 2</t>
    </r>
    <r>
      <rPr>
        <sz val="10"/>
        <color indexed="8"/>
        <rFont val="Arial"/>
        <family val="2"/>
      </rPr>
      <t xml:space="preserve">
Contratación de servicios de Desarrollo, matenimiento y Soporte de los aplictivos PERNO-PREDIS-PAC-LIMAY de SI-CAPITAL</t>
    </r>
  </si>
  <si>
    <t>Teniendo en cuenta que los sistemas financieros y administrativos que conforman el SI CAPITAL son de alta relevancia para la operación PRESUPUESTAL, DE PAGOS, CONTABLE Y DE NOMINA de la Contraloría, se requiere hacer la contratación para contar con el apoyo técnico que respalde los requerimientos de los usuarios</t>
  </si>
  <si>
    <r>
      <rPr>
        <b/>
        <sz val="10"/>
        <color indexed="8"/>
        <rFont val="Arial"/>
        <family val="2"/>
      </rPr>
      <t>META 2</t>
    </r>
    <r>
      <rPr>
        <sz val="10"/>
        <color indexed="8"/>
        <rFont val="Arial"/>
        <family val="2"/>
      </rPr>
      <t xml:space="preserve">
Adquisición de Solución WI-FI- para sedes Externas. </t>
    </r>
  </si>
  <si>
    <t>Se requiere Adquisición de Solución WI-FI- para sedes Externas. (Inicia después de que se termine la obra de remodelación de las sedes).</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</si>
  <si>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</si>
  <si>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r>
      <t xml:space="preserve">Prestacion de servicio de mantenimiento preventivo </t>
    </r>
    <r>
      <rPr>
        <u val="single"/>
        <sz val="10"/>
        <rFont val="Arial"/>
        <family val="2"/>
      </rPr>
      <t>por garantía</t>
    </r>
    <r>
      <rPr>
        <sz val="10"/>
        <rFont val="Arial"/>
        <family val="2"/>
      </rPr>
      <t>, incluyendo el suministro  de repuestos y mano de obra para nueve (9) camionetas 4x4 marca Hyundai y un (1) microbús marca Volkswagen de propiedad de la Contraloría de Bogotá D.C.</t>
    </r>
  </si>
  <si>
    <t>Adquisición de botiquines portátiles dotados con sus respectivos insumos</t>
  </si>
  <si>
    <t>Prestación del servicio de fotocopiado en la modalidad de outsourcing con el suministro de tóner y papel, incluyendo mantenimiento preventivo y correctivo de los equipos, para todas las dependencias de la Contraloría de Bogotá.</t>
  </si>
  <si>
    <t>Se requiere contratar el servicio de fotocopiado para todas las dependencias de la entidad.</t>
  </si>
  <si>
    <t>Prestar los servicios profesionales a la Contraloría de Bogotá D.C para la asesoría y asistencia técnica en los aspectos relacionados con la prestación de los servicios de aseo, en especial las actividadesjque realiza la Unidad Administrativa Especial de Servicis Públicos -UAESP.</t>
  </si>
  <si>
    <r>
      <t xml:space="preserve">Contratar con una institución de Educación superior pública o privada, avalada por el Ministerio de Educación la realización de acciones ciudadanas especiales enmarcadas en procesos pedagígicos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t>
    </r>
    <r>
      <rPr>
        <b/>
        <sz val="10"/>
        <rFont val="Arial"/>
        <family val="2"/>
      </rPr>
      <t>META 1</t>
    </r>
    <r>
      <rPr>
        <sz val="10"/>
        <rFont val="Arial"/>
        <family val="2"/>
      </rPr>
      <t xml:space="preserve">. Desarrollar pedagogía social, formativa e ilustrativa $345.000.000.
</t>
    </r>
    <r>
      <rPr>
        <b/>
        <sz val="10"/>
        <rFont val="Arial"/>
        <family val="2"/>
      </rPr>
      <t>META 2</t>
    </r>
    <r>
      <rPr>
        <sz val="10"/>
        <rFont val="Arial"/>
        <family val="2"/>
      </rPr>
      <t xml:space="preserve">. Realizar acciones ciudadanas especiales $250.000.000
</t>
    </r>
    <r>
      <rPr>
        <b/>
        <sz val="10"/>
        <rFont val="Arial"/>
        <family val="2"/>
      </rPr>
      <t>META 3</t>
    </r>
    <r>
      <rPr>
        <sz val="10"/>
        <rFont val="Arial"/>
        <family val="2"/>
      </rPr>
      <t>. Utilizar los medios locales de comunicación $165.000.000</t>
    </r>
  </si>
  <si>
    <t>Contratar la realización de las siguientes actividades de medicina preventiva:
- 930 exámenes de perfil lipídico (Glicemia Basal, Triglicéridos y Colesterol Total)
- 25 exámenes de Frotis Faringeo (personal de aseo y cafeterìa)
- 25 exámenes coprológicos (personal de aseo y cafetería)
- 25 exámenes de laboratorio KOH- uñas (personal de aseo y cafetería)
- 40 Espirometrias (Personas que se encuentren en riesgo)
- 230 Densitometrìa Ósea (mujeres mayores de 50 años que presentan riesgo)
- 300 Antígenos prostáticos en sangre (Hombres mayores de 45 años)</t>
  </si>
  <si>
    <t>Mìnima cuantía</t>
  </si>
  <si>
    <r>
      <t xml:space="preserve">561017 </t>
    </r>
    <r>
      <rPr>
        <sz val="10"/>
        <rFont val="Arial"/>
        <family val="2"/>
      </rPr>
      <t>Muebles de oficina</t>
    </r>
  </si>
  <si>
    <t>Se requiere mantener las sedes y dependencias en condiciones óptmas de funcionamiento, ofreciendo a los funcionarios espacios adecuados de trabajo.</t>
  </si>
  <si>
    <t>CONTRALORÍA DE BOGOTÁ,D.C.</t>
  </si>
  <si>
    <t>NIT: 800245133-5</t>
  </si>
  <si>
    <t>PROCESO CONTRACTUAL</t>
  </si>
  <si>
    <t>PERIODO DE RENDICIÓN:</t>
  </si>
  <si>
    <t>DE:</t>
  </si>
  <si>
    <t>A:</t>
  </si>
  <si>
    <t>MES</t>
  </si>
  <si>
    <t>No. DEL PROCESO SECOP</t>
  </si>
  <si>
    <t>No. CONTRATO</t>
  </si>
  <si>
    <t>OBJETO</t>
  </si>
  <si>
    <t>MODALIDAD DE SELECCIÓN</t>
  </si>
  <si>
    <t>MODALIDAD DE SELECCIÓN/TIPO DE ADJUDICACIÓN/
TIPO DE PROCESO</t>
  </si>
  <si>
    <t>TIPO DE CONTRATO /CLASE DE CONTRATO/TIPOLOGÍA</t>
  </si>
  <si>
    <t>VALOR DEL CONTRATO</t>
  </si>
  <si>
    <t>CONTRATISTA</t>
  </si>
  <si>
    <t>OTROS DATOS DEL CONTRATISTA</t>
  </si>
  <si>
    <t>CÓDIGO UNSPSC
Decreto 1510 de 2013</t>
  </si>
  <si>
    <t>UNIDAD EJECUTORA</t>
  </si>
  <si>
    <t>DISPONIBILIDAD  PRESUPUESTAL</t>
  </si>
  <si>
    <t>REGISTRO  PRESUPUESTAL</t>
  </si>
  <si>
    <t>TIPO DE GASTO</t>
  </si>
  <si>
    <t>ORIGEN DE RECURSOS</t>
  </si>
  <si>
    <t>FECHA DE FIRMA Y/0 SUSCRIPCIÓN</t>
  </si>
  <si>
    <t>Nº DE PÓLIZA
ENTIDAD Y FECHA</t>
  </si>
  <si>
    <t>FECHA DE APROBACIÓN GARANTÍA ÚNICA</t>
  </si>
  <si>
    <t>FECHA NOTIFICACIÓN COMO SUPERVISOR</t>
  </si>
  <si>
    <t>FECHA DEL ACTA DE INICIACIÓN
SI LA HAY</t>
  </si>
  <si>
    <t>FECHA DE INICIO</t>
  </si>
  <si>
    <t>PLAZO DEL CONTRATO
(DÍAS)</t>
  </si>
  <si>
    <t>FECHA DE TERMINACIÓN
(Depende del acta de inicio)</t>
  </si>
  <si>
    <t>SUPERVISOR</t>
  </si>
  <si>
    <t xml:space="preserve">  INFORMACIÓN SUPERVISOR</t>
  </si>
  <si>
    <t>DEPENDENCIA SOLICITANTE
 - ECO -</t>
  </si>
  <si>
    <t>TEMA</t>
  </si>
  <si>
    <t>NIT O C.C.</t>
  </si>
  <si>
    <t>DV</t>
  </si>
  <si>
    <t>NOMBRE</t>
  </si>
  <si>
    <t>DIRECCIÓN</t>
  </si>
  <si>
    <t>TELÉFONO</t>
  </si>
  <si>
    <t>MAIL</t>
  </si>
  <si>
    <t>TIPO CONFIGURACIÓN</t>
  </si>
  <si>
    <t>Nº</t>
  </si>
  <si>
    <t>FECHA</t>
  </si>
  <si>
    <t>VALOR</t>
  </si>
  <si>
    <t>CÓDIGO RUBRO</t>
  </si>
  <si>
    <t>DENOMINACIÓN RUBRO</t>
  </si>
  <si>
    <t>PROYECTO DE INVERSIÓN</t>
  </si>
  <si>
    <t>CB-PMINC-28-2014</t>
  </si>
  <si>
    <t>Adición y Prórroga contrato 24 de 2014, con EMI SA</t>
  </si>
  <si>
    <t>Adición y Prórroga contrato 24 de 2014, con EMI SA, Objeto: "Prestación del servicio de área protegida para la atención de las urgencias y emergencias médicas las veinticuatro (24) horas del día, durante la vigencia del contrato en las diferentes sedes de la Contraloría de Bogotá D.C, para los funcionarios, usuarios, proveedores y visitantes de la Entidad”.</t>
  </si>
  <si>
    <t>14 14-Selección Abreviada - 10% Menor Cuantía</t>
  </si>
  <si>
    <t xml:space="preserve">31 31-Servicios Profesionales </t>
  </si>
  <si>
    <t>6 6: Prestación de servicios</t>
  </si>
  <si>
    <t>Empresa de Medicina Integral EMI S.A.</t>
  </si>
  <si>
    <t>CALLE 19 No. 69F-45</t>
  </si>
  <si>
    <t>5 5-Sociedad Anónima</t>
  </si>
  <si>
    <t>85101605 AUXILIARES
DE SALUD A DOMICILIO
85101604 SERVICIOS
DE ASISTENCIA DE
PERSONAL MÉDICO</t>
  </si>
  <si>
    <t>3120212</t>
  </si>
  <si>
    <t>NA</t>
  </si>
  <si>
    <t>2 2-Funcionamiento</t>
  </si>
  <si>
    <t>Recursos del Distrito (Transferencia)</t>
  </si>
  <si>
    <t>05 GU108826
Compañía Aseguradora de Fianzas S.A Confianza. Del 15-01-2015</t>
  </si>
  <si>
    <t>N/A</t>
  </si>
  <si>
    <t>SUBDIRECTORA DE BIENESTAR SOCIAL</t>
  </si>
  <si>
    <t>51.898.556 </t>
  </si>
  <si>
    <t>CB-PMINC-146-2014</t>
  </si>
  <si>
    <t>Adición al contrato 125 de 2014, con BDN05 SAS</t>
  </si>
  <si>
    <t>Adición al contrato 125 de 2014, con BDN05 SAS, Objeto: Contratar el mantenimiento de las sedes de Desarrollo Local y Participación Ciudadana ubicada en la Calle 27 A Nº 32 A- 45, y la Sede de Control Interno y Asuntos Disciplinarios, ubicada en la Calle 25 B Nº 32 A - 17, según especificaciones técnicas dadas por la entidad.</t>
  </si>
  <si>
    <t>10 10-Contrato de Obra</t>
  </si>
  <si>
    <t>4 4: Obras Públicas</t>
  </si>
  <si>
    <t>BDN05 SAS</t>
  </si>
  <si>
    <t>Carrera 13A No. 107A -27</t>
  </si>
  <si>
    <t xml:space="preserve">5520490 Ext 410 </t>
  </si>
  <si>
    <t>25 25-Sociedad por Acciones Simplificadas - SAS</t>
  </si>
  <si>
    <t>81101513 Gestión de construcción de edificios
81101508  Ingeniería arquitectónica</t>
  </si>
  <si>
    <t>Fortalecimiento de la Capacidad Institucional para un Control Fiscal Efectivo y Transparente</t>
  </si>
  <si>
    <t>1 1 -Inversión</t>
  </si>
  <si>
    <t>Suramericana
No. 11831780 del 29-01-2015
 y No. 03256273 del 29-01-2015</t>
  </si>
  <si>
    <t>NA ADICION</t>
  </si>
  <si>
    <t>SUBDIRECTOR DE SERVICIOS GENERALES</t>
  </si>
  <si>
    <t>GUSTAVO FRANCISCO MONZÓN GARZÓN</t>
  </si>
  <si>
    <t>CB-CD-68-2013</t>
  </si>
  <si>
    <t>Adición prórroga contrato 047 de 2013 con ETB</t>
  </si>
  <si>
    <t>Adición prórroga contrato 047 de 2013 con ETB. Objeto: Prestar los servicios integrales de telecomunicaciones y conectividad que requiera la Contraloría de Bogotá, D.C. Los servicios integrales de telecomunicaciones y conectividad serán: Canales dedicados, canal de internet, soluciones de telefonía, actualización, adquisición y/o ampliación de estructura de telecomunicaciones, soporte técnico, implementación de soluciones de convergencia o comunicaciones unificadas, redes fijas inalámbricas y móviles de voz, datos y video, de acuerdo a las cantidades y especificaciones técnicas requeridas dentro del proceso de modernización tecnológico proyectado definidas en los estudios previos en el numeral 2.4 y en la propuesta presentada por el contratista.</t>
  </si>
  <si>
    <t>12 12-Contratación Directa (Ley 1150 de 2007)</t>
  </si>
  <si>
    <t>Contrato Interadministrativo de Prestación de Servicios</t>
  </si>
  <si>
    <t>899999115-8</t>
  </si>
  <si>
    <t>Empresa de Telecomunicaciones de Bogotá - ETB S.A. ESP</t>
  </si>
  <si>
    <t>Cra. 8 No. 20-56</t>
  </si>
  <si>
    <t xml:space="preserve">Arrendamientos $3.677.128
</t>
  </si>
  <si>
    <t xml:space="preserve">3120201
</t>
  </si>
  <si>
    <t xml:space="preserve">Arrendamientos $3.677.128
</t>
  </si>
  <si>
    <t>Seguros Suramericana
No. 09257767
del 06-02-2015</t>
  </si>
  <si>
    <t>Directora Tecnologías de la Información y las Comunicaciones</t>
  </si>
  <si>
    <t>Adriana del Pilar Guerra Martínez</t>
  </si>
  <si>
    <t>Gastos de Transporte y comunicación $14.003.288</t>
  </si>
  <si>
    <t>3120203</t>
  </si>
  <si>
    <t>CB-PMINC-142-2014</t>
  </si>
  <si>
    <t>Adición y Prórroga contrato 126 de 2014, con M@ICROTEL S.A.S</t>
  </si>
  <si>
    <t>Adición y Prórroga contrato 126 de 2014, con M@ICROTEL S.A.S, objeto: Contratar el servicio de mantenimiento preventivo y correctivo de los equipos instalados en la sala de oralidad y la adquisición instalación y configuración de una cámara de video que se integre a los equipos de la sala de oralidad, de conformidad con las especificaciones técnicas establecidas.</t>
  </si>
  <si>
    <t xml:space="preserve">M@ICROTEL S.A.S. </t>
  </si>
  <si>
    <t>Avenida Calle 127 No. 71-26</t>
  </si>
  <si>
    <t>81112200 Mantenimiento y soporte de software
45121500 Cámaras</t>
  </si>
  <si>
    <t>Liberty Seguros S.A No. 2440540 del 06-02-2015</t>
  </si>
  <si>
    <t>SUBDIRECTOR DE RECURSOS MATERIALES</t>
  </si>
  <si>
    <t>CB-PMINC-134-2014</t>
  </si>
  <si>
    <t>Adición y Prórroga contrato 118 de 2014 con CONSORCIO INTERNACIONAL DE SOLUCIONES INTEGRALES SAS</t>
  </si>
  <si>
    <t xml:space="preserve">Adición y Prórroga contrato 118 de 2014 con CONSORCIO INTERNACIONAL DE SOLUCIONES INTEGRALES SAS, Objeto: Contratar la Adquisición e instalación de gabinetes tipo Rack para la infraestructura Tecnológica de la Contraloría de Bogotá D.C.   </t>
  </si>
  <si>
    <t xml:space="preserve">121 121-Compraventa (Bienes Muebles) </t>
  </si>
  <si>
    <t>CONSORCIO INTERNACIONAL DE SOLUCIONES INTEGRALES SAS</t>
  </si>
  <si>
    <t>Carrera 55 No. 29 F - 33 MEDELLIN</t>
  </si>
  <si>
    <t xml:space="preserve">24112406
Compartimientos de caja o estantería
</t>
  </si>
  <si>
    <t>Confianza
GU114137 del 25 de febrero de 2015</t>
  </si>
  <si>
    <t>DIRECTORA DE TECNOLOGÍAS DE LA INFORMACIÓN Y LAS COMUNICACIONES</t>
  </si>
  <si>
    <t>CB-SAMC-47-2014</t>
  </si>
  <si>
    <t>Adición y Prórroga al contrato 46 de 2014, con FESTIVAL TOURS L'ALIANXA SAS</t>
  </si>
  <si>
    <t>Adición y Prórroga al contrato 46 de 2014, con FESTIVAL TOURS L'ALIANXA SAS, Objeto: Suministro de pasajes aereos a nivel nacional e internacional para directivos y funcionarios de la Contraloría de Bogotá.</t>
  </si>
  <si>
    <t>Selección Abreviada</t>
  </si>
  <si>
    <t>13 13-Selección Abreviada - Menor Cuantía</t>
  </si>
  <si>
    <t xml:space="preserve">48 48-Otros Suministros </t>
  </si>
  <si>
    <t>FESTIVAL TOURS L'ALIANXA SAS</t>
  </si>
  <si>
    <t>Carrera 13 No. 40 A 25</t>
  </si>
  <si>
    <t>No. 12-44-101102736
Seguros del Estado
del 2 de marzo de 2015</t>
  </si>
  <si>
    <t>DIRECTORA APOYO AL DESPACHO
 SUBDIRECTOR DE CAPACITACIÓN Y COOPERACIÓN TÉCNICA</t>
  </si>
  <si>
    <t>CARMEN SOFIA PRIETO DUEÑAS
YEFER YESID VEGA BOBADILLA</t>
  </si>
  <si>
    <t xml:space="preserve"> 51607516
79865049
  </t>
  </si>
  <si>
    <t>DIRECCCIÓN  APOYO AL DESPACHO
SUBDIRECCCIÓN DE CAPACITACIÓN Y COOPERACIÓN TÉCNICA</t>
  </si>
  <si>
    <t>CB-SAMC-61-2014</t>
  </si>
  <si>
    <t>Adición al Contrato 057 de 2014, con QBE SEGUROS S.A</t>
  </si>
  <si>
    <t>Contratar los seguros que amparen los intereses patrimoniales actuales y futuros así como los bienes de propiedad de la Contraloría de Bogotá, que estén bajo su responsabilidad y custodia y aquellos que sean adquiridos para desarrollas las funciones inherentes a su actividad.</t>
  </si>
  <si>
    <t xml:space="preserve">72 72-Contrato de Seguros </t>
  </si>
  <si>
    <t>QBE SEGUROS S.A</t>
  </si>
  <si>
    <t>CARRERA 7 Nº 76-35</t>
  </si>
  <si>
    <t>84131500
Servicios financieros y de seguros – servicios de seguros y pensiones – seguros para estructuras y propiedades y posesiones</t>
  </si>
  <si>
    <t>Suramericana
Nº 10960156
Marzo 5 de 2015</t>
  </si>
  <si>
    <t>N/A ADICION</t>
  </si>
  <si>
    <t>CB-CD-74-2014</t>
  </si>
  <si>
    <t>Adición y Prorroga Contrato 054 de 2014,  con VICTOR HUGO RAMOS CARABALI</t>
  </si>
  <si>
    <t>Adición y Prorroga contrato 54 de 2014, con VICTOR HUGO RAMOS CARABALI, objeto: Prestación  de  servicios  de  un  (01)  entrenador  (a)  de  baloncesto    de  la  modalidad masculina y femenina para preparar los funcionarios de la Contraloría de Bogotá D.C, que deseen pertenecer a la selección.</t>
  </si>
  <si>
    <t>VICTOR HUGO RAMOS CARABALI</t>
  </si>
  <si>
    <t>Carrera 94A No. 6C-18 Torre 4 Apto 504</t>
  </si>
  <si>
    <t xml:space="preserve">3014889952
AFP: Colfondos EPS: Compensar
Nacimeinto Cauca (Padilla) </t>
  </si>
  <si>
    <t>pirrox@hotmail.com</t>
  </si>
  <si>
    <t>26 26-Persona Natural</t>
  </si>
  <si>
    <t xml:space="preserve">94121514
Servicios de promotores o directores técnicos de clubes deportivos
</t>
  </si>
  <si>
    <t>3120210</t>
  </si>
  <si>
    <t>Seguros del Estado
Nº 12-44-101103051
Marzo 5 de 2015</t>
  </si>
  <si>
    <t>FALTA</t>
  </si>
  <si>
    <t>CB-CD-75-2014</t>
  </si>
  <si>
    <t>Adición y Prorroga Contrato 053 de 2014, con Ricardo Reyes Torres</t>
  </si>
  <si>
    <t>Adición y prorroga contrato 53 de 2014, con RICARDO REYES TORRES, objeto: Prestación de servicios de un (01) entrenador (a) de voleibol  en la                           modalidad mixto para,  entrenar los funcionarios  de la Contraloría de Bogotá D.C. que deseen  pertenecer a la selección.</t>
  </si>
  <si>
    <t>Ricardo Reyes Torres</t>
  </si>
  <si>
    <t>Carrera 112 F 81-55 Int 6 Apto 502</t>
  </si>
  <si>
    <t>ricardoreyes@yahoo.com</t>
  </si>
  <si>
    <t>Seguros del Estado
Nº 33-44-101100130
Marzo 9 de 2015</t>
  </si>
  <si>
    <t>CB-LP- 59 DE 2013</t>
  </si>
  <si>
    <t>Adición y prórroga No. 2 al contrato 071 de 2013 con Vigías de Colombia</t>
  </si>
  <si>
    <t>Prestación de vigilancia y seguridad integral con recursos humanos, técnicos, logísticos propios para los bienes muebles e inmuebles de propiedad de la Contraloría de Bogotá y sobre todos los que legalmente es y/o llegare a ser responsable, en las diferentes sedes.</t>
  </si>
  <si>
    <t>9 9-Licitación Pública (Ley 1150 de 2007)</t>
  </si>
  <si>
    <t xml:space="preserve">43 43-Suministro de Servicio de Vigilancia </t>
  </si>
  <si>
    <t>VIGIAS DE COLOMBIA S.R.L. LTDA</t>
  </si>
  <si>
    <t>Carrera 19 No. 166-34</t>
  </si>
  <si>
    <t>6 6-Sociedad Ltda.</t>
  </si>
  <si>
    <t>92101501
Servicios de vigilancia</t>
  </si>
  <si>
    <t>312020501</t>
  </si>
  <si>
    <r>
      <rPr>
        <b/>
        <sz val="10"/>
        <rFont val="Arial"/>
        <family val="2"/>
      </rPr>
      <t>META 2</t>
    </r>
    <r>
      <rPr>
        <sz val="10"/>
        <rFont val="Arial"/>
        <family val="2"/>
      </rPr>
      <t xml:space="preserve">
Adición y Prórroga contrato 118 de 2014 con CONSORCIO INTERNACIONAL DE SOLUCIONES INTEGRALES SAS, Objeto: Contratar la Adquisición e instalación de gabinetes tipo Rack para la infraestructura Tecnológica de la Contraloría de Bogotá D.C.   </t>
    </r>
  </si>
  <si>
    <t>Dotar a la Dirección Tics de los elementos e infraestructura tecnológica necesaria para adelantar sus funciones de manera adecuada.</t>
  </si>
  <si>
    <r>
      <rPr>
        <b/>
        <sz val="10"/>
        <rFont val="Arial"/>
        <family val="2"/>
      </rPr>
      <t xml:space="preserve">META 4
</t>
    </r>
    <r>
      <rPr>
        <sz val="10"/>
        <rFont val="Arial"/>
        <family val="2"/>
      </rPr>
      <t>Adición al contrato 125 de 2014, con BDN05 SAS. Objeto: Contratar el mantenimiento de las sedes de Desarrollo Local y Participación Ciudadana y la Sede de Control Interno y Asuntos Disciplinarios.</t>
    </r>
  </si>
  <si>
    <t>Se hace necesario terminar el mantenimiento de las sedes de Desarrollo Local y Participación Ciudadana y la Sede de Control Interno y Asuntos Disciplinarios, para disponer de sedes en óptimo funcionamiento.</t>
  </si>
  <si>
    <r>
      <rPr>
        <b/>
        <sz val="10"/>
        <rFont val="Arial"/>
        <family val="2"/>
      </rPr>
      <t>META 6:</t>
    </r>
    <r>
      <rPr>
        <sz val="10"/>
        <rFont val="Arial"/>
        <family val="2"/>
      </rPr>
      <t xml:space="preserve">
En Acta de Junta de compras No. 02 del 24-02-2015 se aprobó trasladar los recursos de la meta 6 -Adquisición de Vehículos, por $48.000.000, con destino a la meta 4 -Adecuación de áreas de trabajo.</t>
    </r>
  </si>
  <si>
    <r>
      <rPr>
        <b/>
        <sz val="10"/>
        <rFont val="Arial"/>
        <family val="2"/>
      </rPr>
      <t xml:space="preserve">META 4
</t>
    </r>
    <r>
      <rPr>
        <sz val="10"/>
        <rFont val="Arial"/>
        <family val="2"/>
      </rPr>
      <t>Compra e instalación de mobiliario para sedes de la Contraloría de Bogotá.</t>
    </r>
  </si>
  <si>
    <t>Se requiere mantener las sedes y dependencias en condiciones óptimas de funcionamiento, ofreciendo a los funcionarios espacios adecuados de trabajo.</t>
  </si>
  <si>
    <r>
      <rPr>
        <b/>
        <sz val="10"/>
        <rFont val="Arial"/>
        <family val="2"/>
      </rPr>
      <t xml:space="preserve">META 4
</t>
    </r>
    <r>
      <rPr>
        <sz val="10"/>
        <rFont val="Arial"/>
        <family val="2"/>
      </rPr>
      <t>Contratar la compra e instalación de mobilidario para la sede de Desarrollo Local y Participación Ciudadana de la Contraloría de Bogotá</t>
    </r>
  </si>
  <si>
    <t>781416
781415
801015
801016</t>
  </si>
  <si>
    <t>Contratar el diagnostico, estudio. Diseño, implementación y divulgación del Plan Estratégico de Seguridad Vial de la Contraloría de Bogotá, D.C.</t>
  </si>
  <si>
    <t>La entidad en cumplimiento de la normatividad vigente, requiere elaborar e implementar el Plan Estatégico de Seguridad Vial -PESV, para lo cual se requiere contratar mediante la modalidad de Consurso de Méritos una consultoría que se encarge de formular e implementar el PESV.</t>
  </si>
  <si>
    <r>
      <t xml:space="preserve">DISPONIBLE = </t>
    </r>
    <r>
      <rPr>
        <b/>
        <sz val="5.5"/>
        <rFont val="Arial"/>
        <family val="2"/>
      </rPr>
      <t>PRESUPUESTO ASIGNADO Menos VALOR CONTRATADO Menos ADICIONES A CONTRATOS</t>
    </r>
    <r>
      <rPr>
        <b/>
        <sz val="8"/>
        <rFont val="Arial"/>
        <family val="2"/>
      </rPr>
      <t xml:space="preserve">
(8) =(3-5-7)</t>
    </r>
  </si>
  <si>
    <t>VALOR 
CONTRATADO 
(5)</t>
  </si>
  <si>
    <t>SALDO DEL VALOR ESTIMADO
(6)= (4-5)</t>
  </si>
  <si>
    <t>ADICIONES REALIZADAS A CONTRATOS
(7)</t>
  </si>
  <si>
    <t>DIFERENCIA: VR. PPTO 2015- VR.  SOLICITADO 
(9)=(3-4)</t>
  </si>
  <si>
    <t>RECURSOS COMPROMETIDOS CON CDP
31-03-2015
(11)=(3-10)</t>
  </si>
  <si>
    <t>SALDO APROPIACIÓN DISPONIBLE SEGÚN PREDIS A 31-03-2015</t>
  </si>
  <si>
    <t>Prestar los servicios de apoyo a la Contraloría de Bogotá en aspectos relacionados con la Planeación, organización, desarrollo y seguimiento de los procesos y procedimientos surtidos en el Almacén General de la Entidad</t>
  </si>
  <si>
    <t>TOTAL ADICIONES A 31-03-2015</t>
  </si>
  <si>
    <t>Nota 4. Las adiciones al proyecto de inversión 776 por valor de $10.650.393 contemplan dentro del valor programado del PAA 2015.</t>
  </si>
  <si>
    <t>Versión: 8.0</t>
  </si>
  <si>
    <t>Combustibles. Lubricantes y Llantas</t>
  </si>
  <si>
    <t>Nota 2: No incluye Avances. gastos por Caja Menor. pagos por Resolución ni servicios públicos</t>
  </si>
  <si>
    <t>Nota 3:  El valor presupuestado podrá variar de acuerdo a los precios del mercado. al momento de realizar la contratación.</t>
  </si>
  <si>
    <t>Nota 4: El valor del Plan Anual de Adquisiciones será susceptible de modificación. en la medida que surjan nuevas necesidades que no se tenían previstas para la vigencia.</t>
  </si>
  <si>
    <t>Contratar el servicio de lavado y mantenimiento preventivo con repuestos de las cortinas y sillas ubicados en todas las dependencias de la Contraloría de Bogotá.</t>
  </si>
  <si>
    <t>Código formato:014001001</t>
  </si>
  <si>
    <t>LUZ YAQUELINE DÍAZ ARIZA</t>
  </si>
  <si>
    <t>SEGUIMIENTO A 31-03-2015</t>
  </si>
  <si>
    <t>LUZ YAQUELINE DÍAZ ARIZA - Subdirectora de Contratación</t>
  </si>
  <si>
    <t>NOMBRE Y CARGO JEFE DE LA DEPENDENCIA</t>
  </si>
  <si>
    <t>Consolidó: Maribel Chacón Moreno, Funcionaria Dirección Administrativa y Financiera.</t>
  </si>
  <si>
    <t>Consolidó:  Maribel Chacón Moreno Funcionaria Dirección Administrativa y Financiera</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</si>
</sst>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0\ _€"/>
    <numFmt numFmtId="193" formatCode="#,##0\ _€"/>
    <numFmt numFmtId="194" formatCode="d/mm/yyyy;@"/>
    <numFmt numFmtId="195" formatCode="_ * #,##0.0_ ;_ * \-#,##0.0_ ;_ * &quot;-&quot;??_ ;_ @_ "/>
    <numFmt numFmtId="196" formatCode="_ * #,##0_ ;_ * \-#,##0_ ;_ * &quot;-&quot;??_ ;_ @_ "/>
    <numFmt numFmtId="197" formatCode="#,##0.0\ _€"/>
    <numFmt numFmtId="198" formatCode="_ &quot;$&quot;\ * #,##0_ ;_ &quot;$&quot;\ * \-#,##0_ ;_ &quot;$&quot;\ * &quot;-&quot;??_ ;_ @_ "/>
    <numFmt numFmtId="199" formatCode="[$-240A]dddd\,\ dd&quot; de &quot;mmmm&quot; de &quot;yyyy"/>
    <numFmt numFmtId="200" formatCode="dd/mm/yyyy;@"/>
    <numFmt numFmtId="201" formatCode="&quot;$&quot;#,##0"/>
    <numFmt numFmtId="202" formatCode="_-* #,##0\ _€_-;\-* #,##0\ _€_-;_-* &quot;-&quot;??\ _€_-;_-@_-"/>
    <numFmt numFmtId="203" formatCode="0_)"/>
    <numFmt numFmtId="204" formatCode="_-[$$-240A]* #,##0_-;\-[$$-240A]* #,##0_-;_-[$$-240A]* &quot;-&quot;??_-;_-@_-"/>
    <numFmt numFmtId="205" formatCode="0.0%"/>
    <numFmt numFmtId="206" formatCode="yyyy\-mm\-dd;@"/>
    <numFmt numFmtId="207" formatCode="_ * #,##0.000000_ ;_ * \-#,##0.000000_ ;_ * &quot;-&quot;??_ ;_ @_ "/>
    <numFmt numFmtId="208" formatCode="0_ ;\-0\ "/>
    <numFmt numFmtId="209" formatCode="#,##0.0"/>
    <numFmt numFmtId="210" formatCode="#,##0_ ;\-#,##0\ "/>
    <numFmt numFmtId="211" formatCode="#,##0;[Red]#,##0"/>
    <numFmt numFmtId="212" formatCode="#,##0.00;[Red]#,##0.00"/>
    <numFmt numFmtId="213" formatCode="#,##0.0;[Red]#,##0.0"/>
    <numFmt numFmtId="214" formatCode="_(* #,##0_);_(* \(#,##0\);_(* &quot;-&quot;??_);_(@_)"/>
    <numFmt numFmtId="215" formatCode="0.000%"/>
  </numFmts>
  <fonts count="7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8"/>
      <name val="Arial"/>
      <family val="2"/>
    </font>
    <font>
      <b/>
      <sz val="10"/>
      <color indexed="8"/>
      <name val="Arial"/>
      <family val="2"/>
    </font>
    <font>
      <sz val="8"/>
      <name val="Arial"/>
      <family val="2"/>
    </font>
    <font>
      <b/>
      <sz val="9"/>
      <name val="Arial"/>
      <family val="2"/>
    </font>
    <font>
      <sz val="12"/>
      <name val="Arial"/>
      <family val="2"/>
    </font>
    <font>
      <b/>
      <sz val="9"/>
      <name val="Tahoma"/>
      <family val="2"/>
    </font>
    <font>
      <sz val="9"/>
      <name val="Tahoma"/>
      <family val="2"/>
    </font>
    <font>
      <b/>
      <sz val="12"/>
      <name val="Arial"/>
      <family val="2"/>
    </font>
    <font>
      <b/>
      <i/>
      <sz val="9"/>
      <name val="Arial"/>
      <family val="2"/>
    </font>
    <font>
      <sz val="9"/>
      <name val="Arial"/>
      <family val="2"/>
    </font>
    <font>
      <sz val="10"/>
      <color indexed="63"/>
      <name val="Arial"/>
      <family val="2"/>
    </font>
    <font>
      <sz val="10"/>
      <color indexed="8"/>
      <name val="Calibri"/>
      <family val="2"/>
    </font>
    <font>
      <sz val="10"/>
      <name val="Calibri"/>
      <family val="2"/>
    </font>
    <font>
      <b/>
      <i/>
      <sz val="11"/>
      <name val="Arial"/>
      <family val="2"/>
    </font>
    <font>
      <sz val="11"/>
      <name val="Arial"/>
      <family val="2"/>
    </font>
    <font>
      <b/>
      <i/>
      <sz val="12"/>
      <name val="Arial"/>
      <family val="2"/>
    </font>
    <font>
      <i/>
      <sz val="12"/>
      <name val="Arial"/>
      <family val="2"/>
    </font>
    <font>
      <b/>
      <sz val="8"/>
      <name val="Arial"/>
      <family val="2"/>
    </font>
    <font>
      <sz val="9.5"/>
      <name val="Arial"/>
      <family val="2"/>
    </font>
    <font>
      <u val="single"/>
      <sz val="10"/>
      <name val="Arial"/>
      <family val="2"/>
    </font>
    <font>
      <b/>
      <sz val="16"/>
      <name val="Arial"/>
      <family val="2"/>
    </font>
    <font>
      <sz val="16"/>
      <name val="Arial"/>
      <family val="2"/>
    </font>
    <font>
      <b/>
      <sz val="5.5"/>
      <name val="Arial"/>
      <family val="2"/>
    </font>
    <font>
      <b/>
      <sz val="11"/>
      <name val="Arial"/>
      <family val="2"/>
    </font>
    <font>
      <b/>
      <sz val="18"/>
      <name val="Arial"/>
      <family val="2"/>
    </font>
    <font>
      <sz val="11"/>
      <color indexed="8"/>
      <name val="Arial"/>
      <family val="2"/>
    </font>
    <font>
      <b/>
      <sz val="15"/>
      <color indexed="54"/>
      <name val="Calibri"/>
      <family val="2"/>
    </font>
    <font>
      <b/>
      <sz val="11"/>
      <color indexed="54"/>
      <name val="Calibri"/>
      <family val="2"/>
    </font>
    <font>
      <u val="single"/>
      <sz val="10"/>
      <color indexed="30"/>
      <name val="Arial"/>
      <family val="2"/>
    </font>
    <font>
      <u val="single"/>
      <sz val="10"/>
      <color indexed="25"/>
      <name val="Arial"/>
      <family val="2"/>
    </font>
    <font>
      <sz val="18"/>
      <color indexed="54"/>
      <name val="Calibri Light"/>
      <family val="2"/>
    </font>
    <font>
      <b/>
      <sz val="13"/>
      <color indexed="54"/>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sz val="10"/>
      <color theme="1"/>
      <name val="Arial"/>
      <family val="2"/>
    </font>
    <font>
      <sz val="10"/>
      <color rgb="FF3D3D3D"/>
      <name val="Arial"/>
      <family val="2"/>
    </font>
    <font>
      <sz val="10"/>
      <color rgb="FFFF0000"/>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rgb="FFCC99FF"/>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thin"/>
      <bottom style="medium"/>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style="medium"/>
      <top style="medium"/>
      <bottom style="medium"/>
    </border>
    <border>
      <left style="medium"/>
      <right style="medium"/>
      <top style="thin"/>
      <bottom style="thin"/>
    </border>
    <border>
      <left style="medium"/>
      <right style="medium"/>
      <top/>
      <bottom style="thin"/>
    </border>
    <border>
      <left style="thin"/>
      <right style="medium"/>
      <top/>
      <bottom style="thin"/>
    </border>
    <border>
      <left>
        <color indexed="63"/>
      </left>
      <right style="medium"/>
      <top style="thin"/>
      <bottom style="medium"/>
    </border>
    <border>
      <left style="medium"/>
      <right style="medium"/>
      <top/>
      <bottom style="medium"/>
    </border>
    <border>
      <left>
        <color indexed="63"/>
      </left>
      <right style="medium"/>
      <top/>
      <bottom style="thin"/>
    </border>
    <border>
      <left/>
      <right style="medium"/>
      <top style="thin"/>
      <bottom style="thin"/>
    </border>
    <border>
      <left style="thin"/>
      <right style="medium"/>
      <top style="thin"/>
      <bottom style="thin"/>
    </border>
    <border>
      <left style="medium"/>
      <right style="medium"/>
      <top style="thin"/>
      <bottom>
        <color indexed="63"/>
      </bottom>
    </border>
    <border>
      <left/>
      <right style="medium"/>
      <top style="thin"/>
      <bottom>
        <color indexed="63"/>
      </bottom>
    </border>
    <border>
      <left style="thin"/>
      <right style="medium"/>
      <top style="thin"/>
      <bottom>
        <color indexed="63"/>
      </bottom>
    </border>
    <border>
      <left style="thin"/>
      <right style="medium"/>
      <top/>
      <bottom>
        <color indexed="63"/>
      </bottom>
    </border>
    <border>
      <left style="medium"/>
      <right style="medium"/>
      <top style="medium"/>
      <bottom style="thin"/>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medium"/>
      <right style="thin"/>
      <top style="thin"/>
      <bottom style="thin"/>
    </border>
    <border>
      <left style="thin"/>
      <right/>
      <top style="thin"/>
      <bottom style="thin"/>
    </border>
    <border>
      <left>
        <color indexed="63"/>
      </left>
      <right style="thin"/>
      <top style="thin"/>
      <bottom style="thin"/>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55" fillId="38" borderId="0" applyNumberFormat="0" applyBorder="0" applyAlignment="0" applyProtection="0"/>
    <xf numFmtId="0" fontId="4" fillId="39" borderId="1" applyNumberFormat="0" applyAlignment="0" applyProtection="0"/>
    <xf numFmtId="0" fontId="56" fillId="40" borderId="2" applyNumberFormat="0" applyAlignment="0" applyProtection="0"/>
    <xf numFmtId="0" fontId="57" fillId="41" borderId="3" applyNumberFormat="0" applyAlignment="0" applyProtection="0"/>
    <xf numFmtId="0" fontId="58" fillId="0" borderId="4" applyNumberFormat="0" applyFill="0" applyAlignment="0" applyProtection="0"/>
    <xf numFmtId="0" fontId="5" fillId="42" borderId="5" applyNumberFormat="0" applyAlignment="0" applyProtection="0"/>
    <xf numFmtId="0" fontId="59" fillId="0" borderId="6" applyNumberFormat="0" applyFill="0" applyAlignment="0" applyProtection="0"/>
    <xf numFmtId="0" fontId="60" fillId="0" borderId="0" applyNumberFormat="0" applyFill="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61" fillId="4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50" borderId="0" applyNumberFormat="0" applyBorder="0" applyAlignment="0" applyProtection="0"/>
    <xf numFmtId="0" fontId="11" fillId="7" borderId="1" applyNumberFormat="0" applyAlignment="0" applyProtection="0"/>
    <xf numFmtId="0" fontId="12" fillId="0" borderId="10"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5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52" borderId="11" applyNumberFormat="0" applyFont="0" applyAlignment="0" applyProtection="0"/>
    <xf numFmtId="0" fontId="1" fillId="53" borderId="12" applyNumberFormat="0" applyFont="0" applyAlignment="0" applyProtection="0"/>
    <xf numFmtId="0" fontId="14"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40" borderId="14"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9" fillId="0" borderId="15" applyNumberFormat="0" applyFill="0" applyAlignment="0" applyProtection="0"/>
    <xf numFmtId="0" fontId="60" fillId="0" borderId="16" applyNumberFormat="0" applyFill="0" applyAlignment="0" applyProtection="0"/>
    <xf numFmtId="0" fontId="16" fillId="0" borderId="17" applyNumberFormat="0" applyFill="0" applyAlignment="0" applyProtection="0"/>
    <xf numFmtId="0" fontId="17" fillId="0" borderId="0" applyNumberFormat="0" applyFill="0" applyBorder="0" applyAlignment="0" applyProtection="0"/>
  </cellStyleXfs>
  <cellXfs count="534">
    <xf numFmtId="0" fontId="0" fillId="0" borderId="0" xfId="0" applyAlignment="1">
      <alignment/>
    </xf>
    <xf numFmtId="0" fontId="1" fillId="0" borderId="0" xfId="97">
      <alignment/>
      <protection/>
    </xf>
    <xf numFmtId="0" fontId="1" fillId="0" borderId="0" xfId="97" applyAlignment="1">
      <alignment vertical="center"/>
      <protection/>
    </xf>
    <xf numFmtId="0" fontId="0" fillId="0" borderId="0" xfId="0" applyAlignment="1">
      <alignment vertical="center"/>
    </xf>
    <xf numFmtId="3" fontId="0" fillId="0" borderId="0" xfId="97" applyNumberFormat="1" applyFont="1" applyAlignment="1">
      <alignment vertical="center"/>
      <protection/>
    </xf>
    <xf numFmtId="0" fontId="19" fillId="0" borderId="0" xfId="97" applyFont="1" applyAlignment="1">
      <alignment vertical="center"/>
      <protection/>
    </xf>
    <xf numFmtId="0" fontId="19" fillId="0" borderId="0" xfId="97" applyFont="1" applyAlignment="1">
      <alignment horizontal="justify" vertical="center" wrapText="1"/>
      <protection/>
    </xf>
    <xf numFmtId="0" fontId="20" fillId="0" borderId="0" xfId="97" applyFont="1" applyAlignment="1">
      <alignment vertical="center"/>
      <protection/>
    </xf>
    <xf numFmtId="0" fontId="19" fillId="0" borderId="0" xfId="97" applyFont="1" applyAlignment="1">
      <alignment horizontal="center" vertical="center"/>
      <protection/>
    </xf>
    <xf numFmtId="0" fontId="19" fillId="0" borderId="0" xfId="97" applyFont="1" applyBorder="1" applyAlignment="1">
      <alignment horizontal="center" vertical="center" wrapText="1"/>
      <protection/>
    </xf>
    <xf numFmtId="193" fontId="0" fillId="0" borderId="0" xfId="97" applyNumberFormat="1" applyFont="1" applyAlignment="1">
      <alignment horizontal="center" vertical="center"/>
      <protection/>
    </xf>
    <xf numFmtId="193" fontId="0" fillId="0" borderId="0" xfId="0" applyNumberFormat="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27" fillId="0" borderId="0" xfId="96" applyFont="1" applyFill="1" applyBorder="1" applyAlignment="1">
      <alignment horizontal="left"/>
      <protection/>
    </xf>
    <xf numFmtId="3" fontId="0" fillId="0" borderId="0" xfId="0" applyNumberFormat="1" applyAlignment="1">
      <alignment/>
    </xf>
    <xf numFmtId="0" fontId="19" fillId="0" borderId="0" xfId="97" applyFont="1" applyAlignment="1">
      <alignment horizontal="center" vertical="center" wrapText="1"/>
      <protection/>
    </xf>
    <xf numFmtId="0" fontId="0" fillId="0" borderId="0" xfId="0" applyAlignment="1">
      <alignment horizontal="center" vertical="center" wrapText="1"/>
    </xf>
    <xf numFmtId="0" fontId="19" fillId="0" borderId="0" xfId="97" applyFont="1" applyBorder="1" applyAlignment="1">
      <alignment horizontal="right" vertical="center" wrapText="1"/>
      <protection/>
    </xf>
    <xf numFmtId="0" fontId="0" fillId="0" borderId="0" xfId="0" applyAlignment="1">
      <alignment horizontal="center" wrapText="1"/>
    </xf>
    <xf numFmtId="0" fontId="19" fillId="0" borderId="0" xfId="97" applyFont="1" applyAlignment="1">
      <alignment vertical="center" wrapText="1"/>
      <protection/>
    </xf>
    <xf numFmtId="0" fontId="0" fillId="0" borderId="0" xfId="0" applyAlignment="1">
      <alignment wrapText="1"/>
    </xf>
    <xf numFmtId="196" fontId="0" fillId="0" borderId="0" xfId="84" applyNumberFormat="1" applyFont="1" applyAlignment="1">
      <alignment vertical="center"/>
    </xf>
    <xf numFmtId="196" fontId="0" fillId="0" borderId="0" xfId="84" applyNumberFormat="1" applyFont="1" applyAlignment="1">
      <alignment/>
    </xf>
    <xf numFmtId="0" fontId="0" fillId="0" borderId="0" xfId="0" applyAlignment="1">
      <alignment horizontal="justify" wrapText="1"/>
    </xf>
    <xf numFmtId="0" fontId="19" fillId="0" borderId="0" xfId="97" applyFont="1" applyAlignment="1">
      <alignment horizontal="left" vertical="center" wrapText="1"/>
      <protection/>
    </xf>
    <xf numFmtId="0" fontId="0" fillId="0" borderId="0" xfId="0" applyAlignment="1">
      <alignment horizontal="left" vertical="center" wrapText="1"/>
    </xf>
    <xf numFmtId="0" fontId="19" fillId="0" borderId="0" xfId="97" applyFont="1" applyBorder="1" applyAlignment="1">
      <alignment horizontal="left" vertical="center" wrapText="1"/>
      <protection/>
    </xf>
    <xf numFmtId="0" fontId="0" fillId="0" borderId="0" xfId="0" applyAlignment="1">
      <alignment horizontal="left" wrapText="1"/>
    </xf>
    <xf numFmtId="0" fontId="30" fillId="0" borderId="0" xfId="97" applyFont="1" applyAlignment="1">
      <alignment vertical="top"/>
      <protection/>
    </xf>
    <xf numFmtId="0" fontId="0" fillId="0" borderId="0" xfId="0" applyFont="1" applyAlignment="1">
      <alignment vertical="top"/>
    </xf>
    <xf numFmtId="49" fontId="18" fillId="0" borderId="0" xfId="96" applyNumberFormat="1" applyFont="1" applyBorder="1" applyAlignment="1">
      <alignment/>
      <protection/>
    </xf>
    <xf numFmtId="0" fontId="0" fillId="54" borderId="0" xfId="0" applyFill="1" applyAlignment="1">
      <alignment vertical="top"/>
    </xf>
    <xf numFmtId="0" fontId="0" fillId="0" borderId="26" xfId="0" applyBorder="1" applyAlignment="1">
      <alignment/>
    </xf>
    <xf numFmtId="0" fontId="0" fillId="0" borderId="27" xfId="0" applyBorder="1" applyAlignment="1">
      <alignment/>
    </xf>
    <xf numFmtId="0" fontId="21" fillId="0" borderId="28" xfId="96" applyFont="1" applyFill="1" applyBorder="1" applyAlignment="1">
      <alignment horizontal="left"/>
      <protection/>
    </xf>
    <xf numFmtId="0" fontId="27" fillId="0" borderId="29" xfId="96" applyFont="1" applyFill="1" applyBorder="1" applyAlignment="1">
      <alignment horizontal="left"/>
      <protection/>
    </xf>
    <xf numFmtId="0" fontId="22" fillId="54" borderId="30" xfId="97" applyNumberFormat="1" applyFont="1" applyFill="1" applyBorder="1" applyAlignment="1">
      <alignment horizontal="center" vertical="top" wrapText="1"/>
      <protection/>
    </xf>
    <xf numFmtId="0" fontId="22" fillId="54" borderId="31" xfId="97" applyNumberFormat="1" applyFont="1" applyFill="1" applyBorder="1" applyAlignment="1">
      <alignment horizontal="center" vertical="top" wrapText="1"/>
      <protection/>
    </xf>
    <xf numFmtId="0" fontId="0" fillId="0" borderId="29" xfId="0" applyBorder="1" applyAlignment="1">
      <alignment/>
    </xf>
    <xf numFmtId="0" fontId="32" fillId="39" borderId="32" xfId="96" applyFont="1" applyFill="1" applyBorder="1" applyAlignment="1" applyProtection="1">
      <alignment horizontal="left" vertical="top" wrapText="1"/>
      <protection/>
    </xf>
    <xf numFmtId="3" fontId="0" fillId="0" borderId="33" xfId="96" applyNumberFormat="1" applyFont="1" applyFill="1" applyBorder="1" applyAlignment="1">
      <alignment/>
      <protection/>
    </xf>
    <xf numFmtId="3" fontId="0" fillId="0" borderId="0" xfId="96" applyNumberFormat="1" applyFont="1" applyFill="1" applyBorder="1" applyAlignment="1">
      <alignment/>
      <protection/>
    </xf>
    <xf numFmtId="3" fontId="0" fillId="0" borderId="34" xfId="96" applyNumberFormat="1" applyFont="1" applyFill="1" applyBorder="1" applyAlignment="1">
      <alignment/>
      <protection/>
    </xf>
    <xf numFmtId="3" fontId="0" fillId="0" borderId="29" xfId="96" applyNumberFormat="1" applyFont="1" applyFill="1" applyBorder="1" applyAlignment="1">
      <alignment/>
      <protection/>
    </xf>
    <xf numFmtId="203" fontId="34" fillId="39" borderId="32" xfId="96" applyNumberFormat="1" applyFont="1" applyFill="1" applyBorder="1" applyAlignment="1" applyProtection="1">
      <alignment horizontal="justify" vertical="top"/>
      <protection/>
    </xf>
    <xf numFmtId="0" fontId="34" fillId="39" borderId="32" xfId="96" applyFont="1" applyFill="1" applyBorder="1" applyAlignment="1" applyProtection="1">
      <alignment horizontal="left" vertical="top" wrapText="1"/>
      <protection/>
    </xf>
    <xf numFmtId="3" fontId="26" fillId="39" borderId="35" xfId="86" applyNumberFormat="1" applyFont="1" applyFill="1" applyBorder="1" applyAlignment="1">
      <alignment vertical="center"/>
    </xf>
    <xf numFmtId="0" fontId="23" fillId="0" borderId="0" xfId="0" applyFont="1" applyAlignment="1">
      <alignment vertical="top"/>
    </xf>
    <xf numFmtId="203" fontId="23" fillId="0" borderId="36" xfId="96" applyNumberFormat="1" applyFont="1" applyFill="1" applyBorder="1" applyAlignment="1" applyProtection="1">
      <alignment horizontal="left" vertical="top"/>
      <protection/>
    </xf>
    <xf numFmtId="0" fontId="23" fillId="0" borderId="37" xfId="96" applyFont="1" applyFill="1" applyBorder="1" applyAlignment="1" applyProtection="1">
      <alignment vertical="top" wrapText="1"/>
      <protection/>
    </xf>
    <xf numFmtId="3" fontId="23" fillId="0" borderId="38" xfId="0" applyNumberFormat="1" applyFont="1" applyFill="1" applyBorder="1" applyAlignment="1" applyProtection="1">
      <alignment horizontal="right" vertical="top" wrapText="1"/>
      <protection/>
    </xf>
    <xf numFmtId="3" fontId="23" fillId="0" borderId="38" xfId="0" applyNumberFormat="1" applyFont="1" applyFill="1" applyBorder="1" applyAlignment="1" applyProtection="1">
      <alignment horizontal="center" vertical="top" wrapText="1"/>
      <protection/>
    </xf>
    <xf numFmtId="3" fontId="23" fillId="0" borderId="36" xfId="0" applyNumberFormat="1" applyFont="1" applyFill="1" applyBorder="1" applyAlignment="1" applyProtection="1">
      <alignment vertical="top" wrapText="1"/>
      <protection/>
    </xf>
    <xf numFmtId="203" fontId="23" fillId="0" borderId="37" xfId="96" applyNumberFormat="1" applyFont="1" applyFill="1" applyBorder="1" applyAlignment="1" applyProtection="1">
      <alignment horizontal="left" vertical="top"/>
      <protection/>
    </xf>
    <xf numFmtId="0" fontId="23" fillId="0" borderId="36" xfId="96" applyFont="1" applyFill="1" applyBorder="1" applyAlignment="1" applyProtection="1">
      <alignment vertical="top" wrapText="1"/>
      <protection/>
    </xf>
    <xf numFmtId="3" fontId="23" fillId="0" borderId="39" xfId="0" applyNumberFormat="1" applyFont="1" applyFill="1" applyBorder="1" applyAlignment="1" applyProtection="1">
      <alignment horizontal="right" vertical="center" wrapText="1"/>
      <protection/>
    </xf>
    <xf numFmtId="3" fontId="26" fillId="39" borderId="35" xfId="0" applyNumberFormat="1" applyFont="1" applyFill="1" applyBorder="1" applyAlignment="1" applyProtection="1">
      <alignment vertical="top"/>
      <protection/>
    </xf>
    <xf numFmtId="0" fontId="26" fillId="39" borderId="40" xfId="96" applyFont="1" applyFill="1" applyBorder="1" applyAlignment="1" applyProtection="1">
      <alignment horizontal="left" vertical="top" wrapText="1"/>
      <protection/>
    </xf>
    <xf numFmtId="3" fontId="23" fillId="0" borderId="41" xfId="0" applyNumberFormat="1" applyFont="1" applyFill="1" applyBorder="1" applyAlignment="1" applyProtection="1">
      <alignment vertical="top"/>
      <protection/>
    </xf>
    <xf numFmtId="3" fontId="23" fillId="0" borderId="38" xfId="0" applyNumberFormat="1" applyFont="1" applyFill="1" applyBorder="1" applyAlignment="1" applyProtection="1">
      <alignment vertical="top"/>
      <protection/>
    </xf>
    <xf numFmtId="3" fontId="23" fillId="0" borderId="42" xfId="0" applyNumberFormat="1" applyFont="1" applyFill="1" applyBorder="1" applyAlignment="1" applyProtection="1">
      <alignment vertical="top"/>
      <protection/>
    </xf>
    <xf numFmtId="3" fontId="23" fillId="0" borderId="43" xfId="0" applyNumberFormat="1" applyFont="1" applyFill="1" applyBorder="1" applyAlignment="1" applyProtection="1">
      <alignment vertical="top"/>
      <protection/>
    </xf>
    <xf numFmtId="203" fontId="23" fillId="0" borderId="44" xfId="96" applyNumberFormat="1" applyFont="1" applyFill="1" applyBorder="1" applyAlignment="1" applyProtection="1">
      <alignment horizontal="left" vertical="top"/>
      <protection/>
    </xf>
    <xf numFmtId="0" fontId="23" fillId="0" borderId="44" xfId="96" applyFont="1" applyFill="1" applyBorder="1" applyAlignment="1" applyProtection="1">
      <alignment vertical="top" wrapText="1"/>
      <protection/>
    </xf>
    <xf numFmtId="3" fontId="23" fillId="0" borderId="45" xfId="0" applyNumberFormat="1" applyFont="1" applyFill="1" applyBorder="1" applyAlignment="1" applyProtection="1">
      <alignment horizontal="center" vertical="top"/>
      <protection/>
    </xf>
    <xf numFmtId="3" fontId="23" fillId="0" borderId="46" xfId="0" applyNumberFormat="1" applyFont="1" applyFill="1" applyBorder="1" applyAlignment="1" applyProtection="1">
      <alignment horizontal="center" vertical="top"/>
      <protection/>
    </xf>
    <xf numFmtId="3" fontId="23" fillId="0" borderId="45" xfId="0" applyNumberFormat="1" applyFont="1" applyFill="1" applyBorder="1" applyAlignment="1" applyProtection="1">
      <alignment vertical="top"/>
      <protection/>
    </xf>
    <xf numFmtId="3" fontId="23" fillId="0" borderId="46" xfId="0" applyNumberFormat="1" applyFont="1" applyFill="1" applyBorder="1" applyAlignment="1" applyProtection="1">
      <alignment vertical="top"/>
      <protection/>
    </xf>
    <xf numFmtId="0" fontId="23" fillId="0" borderId="37" xfId="96" applyFont="1" applyFill="1" applyBorder="1" applyAlignment="1" applyProtection="1">
      <alignment horizontal="left" vertical="top" wrapText="1"/>
      <protection/>
    </xf>
    <xf numFmtId="0" fontId="23" fillId="0" borderId="36" xfId="96" applyFont="1" applyFill="1" applyBorder="1" applyAlignment="1" applyProtection="1">
      <alignment horizontal="left" vertical="top" wrapText="1"/>
      <protection/>
    </xf>
    <xf numFmtId="0" fontId="23" fillId="0" borderId="44" xfId="96" applyFont="1" applyFill="1" applyBorder="1" applyAlignment="1" applyProtection="1">
      <alignment horizontal="left" vertical="top" wrapText="1"/>
      <protection/>
    </xf>
    <xf numFmtId="203" fontId="26" fillId="39" borderId="36" xfId="96" applyNumberFormat="1" applyFont="1" applyFill="1" applyBorder="1" applyAlignment="1" applyProtection="1">
      <alignment horizontal="justify" vertical="top"/>
      <protection/>
    </xf>
    <xf numFmtId="0" fontId="26" fillId="39" borderId="36" xfId="96" applyFont="1" applyFill="1" applyBorder="1" applyAlignment="1" applyProtection="1">
      <alignment horizontal="left" vertical="top" wrapText="1"/>
      <protection/>
    </xf>
    <xf numFmtId="3" fontId="26" fillId="39" borderId="45" xfId="0" applyNumberFormat="1" applyFont="1" applyFill="1" applyBorder="1" applyAlignment="1" applyProtection="1">
      <alignment vertical="top"/>
      <protection/>
    </xf>
    <xf numFmtId="3" fontId="26" fillId="39" borderId="19" xfId="0" applyNumberFormat="1" applyFont="1" applyFill="1" applyBorder="1" applyAlignment="1" applyProtection="1">
      <alignment vertical="top"/>
      <protection/>
    </xf>
    <xf numFmtId="3" fontId="26" fillId="39" borderId="42" xfId="0" applyNumberFormat="1" applyFont="1" applyFill="1" applyBorder="1" applyAlignment="1" applyProtection="1">
      <alignment vertical="top"/>
      <protection/>
    </xf>
    <xf numFmtId="3" fontId="23" fillId="54" borderId="42" xfId="0" applyNumberFormat="1" applyFont="1" applyFill="1" applyBorder="1" applyAlignment="1" applyProtection="1">
      <alignment horizontal="center" vertical="top"/>
      <protection/>
    </xf>
    <xf numFmtId="3" fontId="23" fillId="54" borderId="42" xfId="0" applyNumberFormat="1" applyFont="1" applyFill="1" applyBorder="1" applyAlignment="1" applyProtection="1">
      <alignment vertical="top"/>
      <protection/>
    </xf>
    <xf numFmtId="3" fontId="23" fillId="54" borderId="41" xfId="0" applyNumberFormat="1" applyFont="1" applyFill="1" applyBorder="1" applyAlignment="1" applyProtection="1">
      <alignment vertical="top"/>
      <protection/>
    </xf>
    <xf numFmtId="3" fontId="23" fillId="54" borderId="41" xfId="0" applyNumberFormat="1" applyFont="1" applyFill="1" applyBorder="1" applyAlignment="1" applyProtection="1">
      <alignment horizontal="center" vertical="top"/>
      <protection/>
    </xf>
    <xf numFmtId="3" fontId="23" fillId="54" borderId="45" xfId="0" applyNumberFormat="1" applyFont="1" applyFill="1" applyBorder="1" applyAlignment="1" applyProtection="1">
      <alignment vertical="top"/>
      <protection/>
    </xf>
    <xf numFmtId="3" fontId="23" fillId="54" borderId="45" xfId="0" applyNumberFormat="1" applyFont="1" applyFill="1" applyBorder="1" applyAlignment="1" applyProtection="1">
      <alignment horizontal="center" vertical="top"/>
      <protection/>
    </xf>
    <xf numFmtId="203" fontId="23" fillId="54" borderId="44" xfId="96" applyNumberFormat="1" applyFont="1" applyFill="1" applyBorder="1" applyAlignment="1" applyProtection="1">
      <alignment horizontal="left" vertical="top"/>
      <protection/>
    </xf>
    <xf numFmtId="0" fontId="23" fillId="54" borderId="44" xfId="96" applyFont="1" applyFill="1" applyBorder="1" applyAlignment="1" applyProtection="1">
      <alignment vertical="top" wrapText="1"/>
      <protection/>
    </xf>
    <xf numFmtId="3" fontId="23" fillId="0" borderId="47" xfId="0" applyNumberFormat="1" applyFont="1" applyFill="1" applyBorder="1" applyAlignment="1" applyProtection="1">
      <alignment horizontal="right" vertical="top" wrapText="1"/>
      <protection/>
    </xf>
    <xf numFmtId="203" fontId="26" fillId="39" borderId="32" xfId="96" applyNumberFormat="1" applyFont="1" applyFill="1" applyBorder="1" applyAlignment="1" applyProtection="1">
      <alignment horizontal="justify" vertical="top"/>
      <protection/>
    </xf>
    <xf numFmtId="0" fontId="26" fillId="39" borderId="32" xfId="96" applyFont="1" applyFill="1" applyBorder="1" applyAlignment="1" applyProtection="1">
      <alignment vertical="top" wrapText="1"/>
      <protection/>
    </xf>
    <xf numFmtId="3" fontId="26" fillId="39" borderId="35" xfId="0" applyNumberFormat="1" applyFont="1" applyFill="1" applyBorder="1" applyAlignment="1" applyProtection="1">
      <alignment vertical="center"/>
      <protection/>
    </xf>
    <xf numFmtId="3" fontId="26" fillId="39" borderId="35" xfId="0" applyNumberFormat="1" applyFont="1" applyFill="1" applyBorder="1" applyAlignment="1" applyProtection="1">
      <alignment horizontal="center" vertical="center"/>
      <protection/>
    </xf>
    <xf numFmtId="203" fontId="23" fillId="0" borderId="37" xfId="0" applyNumberFormat="1" applyFont="1" applyFill="1" applyBorder="1" applyAlignment="1" applyProtection="1">
      <alignment horizontal="left" vertical="top"/>
      <protection/>
    </xf>
    <xf numFmtId="0" fontId="23" fillId="0" borderId="37" xfId="0" applyFont="1" applyFill="1" applyBorder="1" applyAlignment="1" applyProtection="1">
      <alignment vertical="top" wrapText="1"/>
      <protection/>
    </xf>
    <xf numFmtId="3" fontId="23" fillId="54" borderId="46" xfId="0" applyNumberFormat="1" applyFont="1" applyFill="1" applyBorder="1" applyAlignment="1" applyProtection="1">
      <alignment horizontal="center" vertical="top"/>
      <protection/>
    </xf>
    <xf numFmtId="3" fontId="26" fillId="39" borderId="35" xfId="96" applyNumberFormat="1" applyFont="1" applyFill="1" applyBorder="1" applyAlignment="1" applyProtection="1">
      <alignment vertical="top"/>
      <protection/>
    </xf>
    <xf numFmtId="203" fontId="35" fillId="0" borderId="36" xfId="96" applyNumberFormat="1" applyFont="1" applyFill="1" applyBorder="1" applyAlignment="1" applyProtection="1">
      <alignment horizontal="left" vertical="top" wrapText="1"/>
      <protection/>
    </xf>
    <xf numFmtId="3" fontId="23" fillId="54" borderId="45" xfId="0" applyNumberFormat="1" applyFont="1" applyFill="1" applyBorder="1" applyAlignment="1" applyProtection="1">
      <alignment vertical="center"/>
      <protection/>
    </xf>
    <xf numFmtId="3" fontId="23" fillId="54" borderId="46" xfId="0" applyNumberFormat="1" applyFont="1" applyFill="1" applyBorder="1" applyAlignment="1" applyProtection="1">
      <alignment vertical="center"/>
      <protection/>
    </xf>
    <xf numFmtId="3" fontId="23" fillId="0" borderId="38" xfId="0" applyNumberFormat="1" applyFont="1" applyFill="1" applyBorder="1" applyAlignment="1" applyProtection="1">
      <alignment horizontal="center" vertical="center" wrapText="1"/>
      <protection/>
    </xf>
    <xf numFmtId="0" fontId="34" fillId="0" borderId="32" xfId="96" applyFont="1" applyFill="1" applyBorder="1" applyAlignment="1">
      <alignment/>
      <protection/>
    </xf>
    <xf numFmtId="196" fontId="23" fillId="0" borderId="0" xfId="84" applyNumberFormat="1" applyFont="1" applyAlignment="1">
      <alignment/>
    </xf>
    <xf numFmtId="0" fontId="23" fillId="0" borderId="0" xfId="0" applyFont="1" applyAlignment="1">
      <alignment/>
    </xf>
    <xf numFmtId="0" fontId="18" fillId="39" borderId="48" xfId="97" applyNumberFormat="1" applyFont="1" applyFill="1" applyBorder="1" applyAlignment="1">
      <alignment horizontal="center" vertical="center" wrapText="1"/>
      <protection/>
    </xf>
    <xf numFmtId="0" fontId="18" fillId="39" borderId="49" xfId="97" applyNumberFormat="1" applyFont="1" applyFill="1" applyBorder="1" applyAlignment="1">
      <alignment horizontal="center" vertical="center" wrapText="1"/>
      <protection/>
    </xf>
    <xf numFmtId="0" fontId="0" fillId="0" borderId="50" xfId="96" applyFont="1" applyFill="1" applyBorder="1" applyAlignment="1">
      <alignment horizontal="left"/>
      <protection/>
    </xf>
    <xf numFmtId="0" fontId="23" fillId="0" borderId="44" xfId="96" applyFont="1" applyFill="1" applyBorder="1" applyAlignment="1" applyProtection="1">
      <alignment horizontal="justify" vertical="top" wrapText="1"/>
      <protection/>
    </xf>
    <xf numFmtId="203" fontId="35" fillId="0" borderId="44" xfId="96" applyNumberFormat="1" applyFont="1" applyFill="1" applyBorder="1" applyAlignment="1" applyProtection="1">
      <alignment horizontal="left" vertical="top" wrapText="1"/>
      <protection/>
    </xf>
    <xf numFmtId="0" fontId="0" fillId="0" borderId="0" xfId="0" applyFont="1" applyAlignment="1">
      <alignment/>
    </xf>
    <xf numFmtId="3" fontId="28" fillId="0" borderId="33" xfId="96" applyNumberFormat="1" applyFont="1" applyFill="1" applyBorder="1" applyAlignment="1">
      <alignment/>
      <protection/>
    </xf>
    <xf numFmtId="0" fontId="0" fillId="0" borderId="50" xfId="0" applyBorder="1" applyAlignment="1">
      <alignment/>
    </xf>
    <xf numFmtId="0" fontId="0" fillId="0" borderId="51" xfId="0" applyBorder="1" applyAlignment="1">
      <alignment/>
    </xf>
    <xf numFmtId="3" fontId="0" fillId="0" borderId="0" xfId="97" applyNumberFormat="1" applyFont="1" applyBorder="1" applyAlignment="1">
      <alignment vertical="center"/>
      <protection/>
    </xf>
    <xf numFmtId="0" fontId="0" fillId="0" borderId="28" xfId="96" applyFont="1" applyFill="1" applyBorder="1" applyAlignment="1">
      <alignment horizontal="left"/>
      <protection/>
    </xf>
    <xf numFmtId="3" fontId="23" fillId="55" borderId="38" xfId="0" applyNumberFormat="1" applyFont="1" applyFill="1" applyBorder="1" applyAlignment="1" applyProtection="1">
      <alignment horizontal="right" vertical="center" wrapText="1"/>
      <protection/>
    </xf>
    <xf numFmtId="49" fontId="18" fillId="0" borderId="50" xfId="96" applyNumberFormat="1" applyFont="1" applyBorder="1" applyAlignment="1">
      <alignment/>
      <protection/>
    </xf>
    <xf numFmtId="49" fontId="18" fillId="0" borderId="0" xfId="96" applyNumberFormat="1" applyFont="1" applyBorder="1" applyAlignment="1">
      <alignment wrapText="1"/>
      <protection/>
    </xf>
    <xf numFmtId="49" fontId="18" fillId="0" borderId="0" xfId="96" applyNumberFormat="1" applyFont="1" applyBorder="1" applyAlignment="1">
      <alignment horizontal="center" wrapText="1"/>
      <protection/>
    </xf>
    <xf numFmtId="49" fontId="18" fillId="0" borderId="0" xfId="96" applyNumberFormat="1" applyFont="1" applyBorder="1" applyAlignment="1">
      <alignment horizontal="left" wrapText="1"/>
      <protection/>
    </xf>
    <xf numFmtId="49" fontId="18" fillId="0" borderId="0" xfId="96" applyNumberFormat="1" applyFont="1" applyBorder="1" applyAlignment="1">
      <alignment horizontal="left" vertical="center" wrapText="1"/>
      <protection/>
    </xf>
    <xf numFmtId="49" fontId="18" fillId="0" borderId="0" xfId="96" applyNumberFormat="1" applyFont="1" applyBorder="1" applyAlignment="1">
      <alignment horizontal="center" vertical="center" wrapText="1"/>
      <protection/>
    </xf>
    <xf numFmtId="196" fontId="18" fillId="0" borderId="0" xfId="84" applyNumberFormat="1" applyFont="1" applyBorder="1" applyAlignment="1">
      <alignment/>
    </xf>
    <xf numFmtId="193" fontId="18" fillId="0" borderId="0" xfId="96" applyNumberFormat="1" applyFont="1" applyBorder="1" applyAlignment="1">
      <alignment horizontal="center"/>
      <protection/>
    </xf>
    <xf numFmtId="49" fontId="0" fillId="0" borderId="0" xfId="96" applyNumberFormat="1" applyFont="1" applyBorder="1" applyAlignment="1">
      <alignment horizontal="justify" wrapText="1"/>
      <protection/>
    </xf>
    <xf numFmtId="49" fontId="0" fillId="0" borderId="51" xfId="96" applyNumberFormat="1" applyFont="1" applyBorder="1" applyAlignment="1">
      <alignment horizontal="justify" wrapText="1"/>
      <protection/>
    </xf>
    <xf numFmtId="49" fontId="22" fillId="33" borderId="52" xfId="97" applyNumberFormat="1" applyFont="1" applyFill="1" applyBorder="1" applyAlignment="1">
      <alignment horizontal="center" vertical="center" wrapText="1"/>
      <protection/>
    </xf>
    <xf numFmtId="49" fontId="22" fillId="33" borderId="52" xfId="96" applyNumberFormat="1" applyFont="1" applyFill="1" applyBorder="1" applyAlignment="1">
      <alignment horizontal="center" vertical="center" wrapText="1"/>
      <protection/>
    </xf>
    <xf numFmtId="196" fontId="22" fillId="33" borderId="52" xfId="84" applyNumberFormat="1" applyFont="1" applyFill="1" applyBorder="1" applyAlignment="1">
      <alignment horizontal="center" vertical="center" wrapText="1"/>
    </xf>
    <xf numFmtId="193" fontId="22" fillId="33" borderId="52" xfId="97" applyNumberFormat="1" applyFont="1" applyFill="1" applyBorder="1" applyAlignment="1">
      <alignment horizontal="center" vertical="center" wrapText="1"/>
      <protection/>
    </xf>
    <xf numFmtId="3" fontId="22" fillId="33" borderId="52" xfId="97" applyNumberFormat="1" applyFont="1" applyFill="1" applyBorder="1" applyAlignment="1">
      <alignment horizontal="center" vertical="center" wrapText="1"/>
      <protection/>
    </xf>
    <xf numFmtId="0" fontId="1" fillId="33" borderId="0" xfId="97" applyFill="1">
      <alignment/>
      <protection/>
    </xf>
    <xf numFmtId="0" fontId="0" fillId="33" borderId="0" xfId="0" applyFill="1" applyAlignment="1">
      <alignment/>
    </xf>
    <xf numFmtId="196" fontId="22" fillId="29" borderId="52" xfId="84" applyNumberFormat="1" applyFont="1" applyFill="1" applyBorder="1" applyAlignment="1">
      <alignment horizontal="center" vertical="center" wrapText="1"/>
    </xf>
    <xf numFmtId="49" fontId="18" fillId="0" borderId="0" xfId="96" applyNumberFormat="1" applyFont="1" applyBorder="1" applyAlignment="1">
      <alignment horizontal="right" wrapText="1"/>
      <protection/>
    </xf>
    <xf numFmtId="0" fontId="0" fillId="0" borderId="0" xfId="0" applyAlignment="1">
      <alignment horizontal="right" wrapText="1"/>
    </xf>
    <xf numFmtId="196" fontId="18" fillId="0" borderId="0" xfId="84" applyNumberFormat="1" applyFont="1" applyBorder="1" applyAlignment="1">
      <alignment horizontal="right"/>
    </xf>
    <xf numFmtId="196" fontId="0" fillId="0" borderId="0" xfId="84" applyNumberFormat="1" applyFont="1" applyAlignment="1">
      <alignment horizontal="right" vertical="center"/>
    </xf>
    <xf numFmtId="196" fontId="0" fillId="0" borderId="0" xfId="84" applyNumberFormat="1" applyFont="1" applyAlignment="1">
      <alignment horizontal="right"/>
    </xf>
    <xf numFmtId="0" fontId="19" fillId="55" borderId="53" xfId="97" applyFont="1" applyFill="1" applyBorder="1" applyAlignment="1">
      <alignment horizontal="center" vertical="top" wrapText="1"/>
      <protection/>
    </xf>
    <xf numFmtId="0" fontId="19" fillId="55" borderId="33" xfId="97" applyFont="1" applyFill="1" applyBorder="1" applyAlignment="1">
      <alignment horizontal="center" vertical="top" wrapText="1"/>
      <protection/>
    </xf>
    <xf numFmtId="0" fontId="19" fillId="55" borderId="33" xfId="97" applyFont="1" applyFill="1" applyBorder="1" applyAlignment="1">
      <alignment vertical="top" wrapText="1"/>
      <protection/>
    </xf>
    <xf numFmtId="0" fontId="19" fillId="55" borderId="33" xfId="97" applyFont="1" applyFill="1" applyBorder="1" applyAlignment="1">
      <alignment horizontal="right" vertical="top" wrapText="1"/>
      <protection/>
    </xf>
    <xf numFmtId="0" fontId="19" fillId="55" borderId="33" xfId="97" applyFont="1" applyFill="1" applyBorder="1" applyAlignment="1">
      <alignment horizontal="left" vertical="top" wrapText="1"/>
      <protection/>
    </xf>
    <xf numFmtId="196" fontId="0" fillId="55" borderId="33" xfId="84" applyNumberFormat="1" applyFont="1" applyFill="1" applyBorder="1" applyAlignment="1">
      <alignment horizontal="right" vertical="top" wrapText="1"/>
    </xf>
    <xf numFmtId="193" fontId="0" fillId="55" borderId="33" xfId="97" applyNumberFormat="1" applyFont="1" applyFill="1" applyBorder="1" applyAlignment="1">
      <alignment horizontal="center" vertical="top" wrapText="1"/>
      <protection/>
    </xf>
    <xf numFmtId="0" fontId="29" fillId="55" borderId="33" xfId="0" applyFont="1" applyFill="1" applyBorder="1" applyAlignment="1">
      <alignment horizontal="left" vertical="top" wrapText="1"/>
    </xf>
    <xf numFmtId="0" fontId="19" fillId="55" borderId="54" xfId="97" applyFont="1" applyFill="1" applyBorder="1" applyAlignment="1">
      <alignment horizontal="justify" vertical="top" wrapText="1"/>
      <protection/>
    </xf>
    <xf numFmtId="0" fontId="30" fillId="55" borderId="0" xfId="97" applyFont="1" applyFill="1" applyAlignment="1">
      <alignment vertical="center"/>
      <protection/>
    </xf>
    <xf numFmtId="3" fontId="70" fillId="55" borderId="33" xfId="0" applyNumberFormat="1" applyFont="1" applyFill="1" applyBorder="1" applyAlignment="1">
      <alignment horizontal="center" vertical="top"/>
    </xf>
    <xf numFmtId="196" fontId="0" fillId="55" borderId="33" xfId="84" applyNumberFormat="1" applyFont="1" applyFill="1" applyBorder="1" applyAlignment="1">
      <alignment vertical="center" wrapText="1"/>
    </xf>
    <xf numFmtId="196" fontId="0" fillId="55" borderId="33" xfId="84" applyNumberFormat="1" applyFont="1" applyFill="1" applyBorder="1" applyAlignment="1">
      <alignment horizontal="right" vertical="top"/>
    </xf>
    <xf numFmtId="1" fontId="0" fillId="55" borderId="33" xfId="86" applyNumberFormat="1" applyFont="1" applyFill="1" applyBorder="1" applyAlignment="1" applyProtection="1">
      <alignment horizontal="justify" vertical="top" wrapText="1"/>
      <protection/>
    </xf>
    <xf numFmtId="196" fontId="19" fillId="55" borderId="33" xfId="84" applyNumberFormat="1" applyFont="1" applyFill="1" applyBorder="1" applyAlignment="1">
      <alignment horizontal="justify" vertical="top" wrapText="1"/>
    </xf>
    <xf numFmtId="196" fontId="0" fillId="55" borderId="33" xfId="84" applyNumberFormat="1" applyFont="1" applyFill="1" applyBorder="1" applyAlignment="1">
      <alignment vertical="top"/>
    </xf>
    <xf numFmtId="193" fontId="70" fillId="55" borderId="33" xfId="97" applyNumberFormat="1" applyFont="1" applyFill="1" applyBorder="1" applyAlignment="1">
      <alignment horizontal="center" vertical="top"/>
      <protection/>
    </xf>
    <xf numFmtId="14" fontId="70" fillId="55" borderId="33" xfId="0" applyNumberFormat="1" applyFont="1" applyFill="1" applyBorder="1" applyAlignment="1">
      <alignment horizontal="center" vertical="top"/>
    </xf>
    <xf numFmtId="49" fontId="0" fillId="55" borderId="33" xfId="96" applyNumberFormat="1" applyFont="1" applyFill="1" applyBorder="1" applyAlignment="1">
      <alignment horizontal="center" vertical="top" wrapText="1"/>
      <protection/>
    </xf>
    <xf numFmtId="196" fontId="0" fillId="0" borderId="0" xfId="0" applyNumberFormat="1" applyAlignment="1">
      <alignment/>
    </xf>
    <xf numFmtId="0" fontId="0" fillId="55" borderId="33" xfId="0" applyFont="1" applyFill="1" applyBorder="1" applyAlignment="1">
      <alignment vertical="top" wrapText="1"/>
    </xf>
    <xf numFmtId="0" fontId="0" fillId="55" borderId="33" xfId="0" applyNumberFormat="1" applyFont="1" applyFill="1" applyBorder="1" applyAlignment="1">
      <alignment vertical="top"/>
    </xf>
    <xf numFmtId="0" fontId="0" fillId="55" borderId="33" xfId="0" applyNumberFormat="1" applyFont="1" applyFill="1" applyBorder="1" applyAlignment="1">
      <alignment vertical="top" wrapText="1"/>
    </xf>
    <xf numFmtId="200" fontId="0" fillId="55" borderId="33" xfId="0" applyNumberFormat="1" applyFont="1" applyFill="1" applyBorder="1" applyAlignment="1">
      <alignment horizontal="center" vertical="top"/>
    </xf>
    <xf numFmtId="0" fontId="0" fillId="55" borderId="33" xfId="0" applyNumberFormat="1" applyFont="1" applyFill="1" applyBorder="1" applyAlignment="1">
      <alignment horizontal="center" vertical="top"/>
    </xf>
    <xf numFmtId="3" fontId="0" fillId="55" borderId="33" xfId="97" applyNumberFormat="1" applyFont="1" applyFill="1" applyBorder="1" applyAlignment="1">
      <alignment horizontal="justify" vertical="top" wrapText="1"/>
      <protection/>
    </xf>
    <xf numFmtId="0" fontId="30" fillId="55" borderId="0" xfId="97" applyFont="1" applyFill="1" applyAlignment="1">
      <alignment vertical="top"/>
      <protection/>
    </xf>
    <xf numFmtId="0" fontId="0" fillId="55" borderId="0" xfId="0" applyFont="1" applyFill="1" applyAlignment="1">
      <alignment vertical="top"/>
    </xf>
    <xf numFmtId="0" fontId="0" fillId="55" borderId="33" xfId="0" applyNumberFormat="1" applyFont="1" applyFill="1" applyBorder="1" applyAlignment="1">
      <alignment horizontal="center" vertical="top" wrapText="1"/>
    </xf>
    <xf numFmtId="3" fontId="23" fillId="55" borderId="38" xfId="0" applyNumberFormat="1" applyFont="1" applyFill="1" applyBorder="1" applyAlignment="1" applyProtection="1">
      <alignment horizontal="center" vertical="top" wrapText="1"/>
      <protection/>
    </xf>
    <xf numFmtId="193" fontId="0" fillId="55" borderId="33" xfId="0" applyNumberFormat="1" applyFont="1" applyFill="1" applyBorder="1" applyAlignment="1">
      <alignment horizontal="center" vertical="top" wrapText="1"/>
    </xf>
    <xf numFmtId="3" fontId="0" fillId="55" borderId="33" xfId="97" applyNumberFormat="1" applyFont="1" applyFill="1" applyBorder="1" applyAlignment="1">
      <alignment horizontal="left" vertical="top" wrapText="1"/>
      <protection/>
    </xf>
    <xf numFmtId="14" fontId="0" fillId="55" borderId="33" xfId="0" applyNumberFormat="1" applyFont="1" applyFill="1" applyBorder="1" applyAlignment="1">
      <alignment horizontal="left" vertical="top" wrapText="1"/>
    </xf>
    <xf numFmtId="203" fontId="0" fillId="55" borderId="33" xfId="96" applyNumberFormat="1" applyFont="1" applyFill="1" applyBorder="1" applyAlignment="1" applyProtection="1">
      <alignment horizontal="right" vertical="top"/>
      <protection/>
    </xf>
    <xf numFmtId="3" fontId="0" fillId="0" borderId="27" xfId="0" applyNumberFormat="1" applyFont="1" applyBorder="1" applyAlignment="1">
      <alignment/>
    </xf>
    <xf numFmtId="196" fontId="0" fillId="0" borderId="0" xfId="84" applyNumberFormat="1" applyFont="1" applyAlignment="1">
      <alignment/>
    </xf>
    <xf numFmtId="196" fontId="0" fillId="0" borderId="0" xfId="84" applyNumberFormat="1" applyFont="1" applyAlignment="1">
      <alignment/>
    </xf>
    <xf numFmtId="193" fontId="0" fillId="55" borderId="33" xfId="97" applyNumberFormat="1" applyFont="1" applyFill="1" applyBorder="1" applyAlignment="1">
      <alignment horizontal="center" vertical="top"/>
      <protection/>
    </xf>
    <xf numFmtId="0" fontId="19" fillId="55" borderId="33" xfId="97" applyFont="1" applyFill="1" applyBorder="1" applyAlignment="1">
      <alignment horizontal="center" vertical="top"/>
      <protection/>
    </xf>
    <xf numFmtId="49" fontId="0" fillId="55" borderId="33" xfId="97" applyNumberFormat="1" applyFont="1" applyFill="1" applyBorder="1" applyAlignment="1">
      <alignment horizontal="center" vertical="top" wrapText="1"/>
      <protection/>
    </xf>
    <xf numFmtId="49" fontId="0" fillId="55" borderId="33" xfId="97" applyNumberFormat="1" applyFont="1" applyFill="1" applyBorder="1" applyAlignment="1">
      <alignment horizontal="justify" vertical="top" wrapText="1"/>
      <protection/>
    </xf>
    <xf numFmtId="49" fontId="0" fillId="55" borderId="33" xfId="97" applyNumberFormat="1" applyFont="1" applyFill="1" applyBorder="1" applyAlignment="1">
      <alignment horizontal="right" vertical="top" wrapText="1"/>
      <protection/>
    </xf>
    <xf numFmtId="49" fontId="0" fillId="55" borderId="33" xfId="97" applyNumberFormat="1" applyFont="1" applyFill="1" applyBorder="1" applyAlignment="1">
      <alignment horizontal="left" vertical="top" wrapText="1"/>
      <protection/>
    </xf>
    <xf numFmtId="0" fontId="19" fillId="55" borderId="33" xfId="97" applyFont="1" applyFill="1" applyBorder="1" applyAlignment="1">
      <alignment horizontal="justify" vertical="top"/>
      <protection/>
    </xf>
    <xf numFmtId="196" fontId="0" fillId="55" borderId="33" xfId="84" applyNumberFormat="1" applyFont="1" applyFill="1" applyBorder="1" applyAlignment="1">
      <alignment vertical="top" wrapText="1"/>
    </xf>
    <xf numFmtId="0" fontId="70" fillId="55" borderId="33" xfId="97" applyFont="1" applyFill="1" applyBorder="1" applyAlignment="1">
      <alignment horizontal="left" vertical="top" wrapText="1"/>
      <protection/>
    </xf>
    <xf numFmtId="0" fontId="70" fillId="55" borderId="33" xfId="97" applyFont="1" applyFill="1" applyBorder="1" applyAlignment="1">
      <alignment horizontal="justify" vertical="top" wrapText="1"/>
      <protection/>
    </xf>
    <xf numFmtId="196" fontId="70" fillId="55" borderId="33" xfId="84" applyNumberFormat="1" applyFont="1" applyFill="1" applyBorder="1" applyAlignment="1">
      <alignment horizontal="right" vertical="top" wrapText="1"/>
    </xf>
    <xf numFmtId="0" fontId="19" fillId="55" borderId="33" xfId="0" applyFont="1" applyFill="1" applyBorder="1" applyAlignment="1">
      <alignment horizontal="left" vertical="top" wrapText="1"/>
    </xf>
    <xf numFmtId="0" fontId="19" fillId="55" borderId="33" xfId="0" applyFont="1" applyFill="1" applyBorder="1" applyAlignment="1">
      <alignment horizontal="left" vertical="top" wrapText="1"/>
    </xf>
    <xf numFmtId="49" fontId="0" fillId="55" borderId="33" xfId="96" applyNumberFormat="1" applyFont="1" applyFill="1" applyBorder="1" applyAlignment="1">
      <alignment horizontal="justify" vertical="top" wrapText="1"/>
      <protection/>
    </xf>
    <xf numFmtId="0" fontId="0" fillId="55" borderId="33" xfId="97" applyFont="1" applyFill="1" applyBorder="1" applyAlignment="1">
      <alignment horizontal="center" vertical="top"/>
      <protection/>
    </xf>
    <xf numFmtId="196" fontId="0" fillId="55" borderId="33" xfId="86" applyNumberFormat="1" applyFont="1" applyFill="1" applyBorder="1" applyAlignment="1">
      <alignment horizontal="right" vertical="top"/>
    </xf>
    <xf numFmtId="0" fontId="0" fillId="55" borderId="43" xfId="97" applyFont="1" applyFill="1" applyBorder="1" applyAlignment="1">
      <alignment horizontal="justify" vertical="top" wrapText="1"/>
      <protection/>
    </xf>
    <xf numFmtId="193" fontId="70" fillId="55" borderId="33" xfId="0" applyNumberFormat="1" applyFont="1" applyFill="1" applyBorder="1" applyAlignment="1">
      <alignment horizontal="center" vertical="top" wrapText="1"/>
    </xf>
    <xf numFmtId="0" fontId="0" fillId="55" borderId="33" xfId="0" applyNumberFormat="1" applyFont="1" applyFill="1" applyBorder="1" applyAlignment="1">
      <alignment horizontal="left" vertical="top" wrapText="1"/>
    </xf>
    <xf numFmtId="0" fontId="19" fillId="55" borderId="33" xfId="97" applyNumberFormat="1" applyFont="1" applyFill="1" applyBorder="1" applyAlignment="1">
      <alignment horizontal="justify" vertical="top" wrapText="1"/>
      <protection/>
    </xf>
    <xf numFmtId="196" fontId="29" fillId="55" borderId="33" xfId="84" applyNumberFormat="1" applyFont="1" applyFill="1" applyBorder="1" applyAlignment="1">
      <alignment horizontal="right" vertical="top"/>
    </xf>
    <xf numFmtId="196" fontId="29" fillId="55" borderId="33" xfId="84" applyNumberFormat="1" applyFont="1" applyFill="1" applyBorder="1" applyAlignment="1">
      <alignment vertical="top"/>
    </xf>
    <xf numFmtId="14" fontId="0" fillId="55" borderId="33" xfId="0" applyNumberFormat="1" applyFont="1" applyFill="1" applyBorder="1" applyAlignment="1">
      <alignment horizontal="center" vertical="top"/>
    </xf>
    <xf numFmtId="0" fontId="19" fillId="55" borderId="55" xfId="97" applyFont="1" applyFill="1" applyBorder="1" applyAlignment="1">
      <alignment horizontal="left" vertical="top" wrapText="1"/>
      <protection/>
    </xf>
    <xf numFmtId="196" fontId="0" fillId="55" borderId="33" xfId="84" applyNumberFormat="1" applyFont="1" applyFill="1" applyBorder="1" applyAlignment="1" applyProtection="1">
      <alignment horizontal="right" vertical="top" wrapText="1"/>
      <protection/>
    </xf>
    <xf numFmtId="0" fontId="19" fillId="55" borderId="33" xfId="97" applyFont="1" applyFill="1" applyBorder="1" applyAlignment="1">
      <alignment horizontal="justify" vertical="center" wrapText="1"/>
      <protection/>
    </xf>
    <xf numFmtId="3" fontId="23" fillId="0" borderId="56" xfId="0" applyNumberFormat="1" applyFont="1" applyFill="1" applyBorder="1" applyAlignment="1" applyProtection="1">
      <alignment horizontal="right" vertical="center" wrapText="1"/>
      <protection/>
    </xf>
    <xf numFmtId="14" fontId="0" fillId="55" borderId="33" xfId="0" applyNumberFormat="1" applyFont="1" applyFill="1" applyBorder="1" applyAlignment="1">
      <alignment horizontal="center" vertical="top" wrapText="1"/>
    </xf>
    <xf numFmtId="3" fontId="0" fillId="55" borderId="33" xfId="84" applyNumberFormat="1" applyFont="1" applyFill="1" applyBorder="1" applyAlignment="1">
      <alignment horizontal="center" vertical="top" wrapText="1"/>
    </xf>
    <xf numFmtId="0" fontId="28" fillId="55" borderId="33" xfId="97" applyFont="1" applyFill="1" applyBorder="1" applyAlignment="1">
      <alignment horizontal="justify" vertical="top" wrapText="1"/>
      <protection/>
    </xf>
    <xf numFmtId="1" fontId="0" fillId="55" borderId="33" xfId="84" applyNumberFormat="1" applyFont="1" applyFill="1" applyBorder="1" applyAlignment="1">
      <alignment horizontal="center" vertical="top" wrapText="1"/>
    </xf>
    <xf numFmtId="3" fontId="0" fillId="55" borderId="33" xfId="0" applyNumberFormat="1" applyFont="1" applyFill="1" applyBorder="1" applyAlignment="1">
      <alignment horizontal="right" vertical="top"/>
    </xf>
    <xf numFmtId="193" fontId="0" fillId="55" borderId="33" xfId="97" applyNumberFormat="1" applyFont="1" applyFill="1" applyBorder="1" applyAlignment="1">
      <alignment horizontal="right" vertical="top"/>
      <protection/>
    </xf>
    <xf numFmtId="0" fontId="0" fillId="55" borderId="33" xfId="0" applyFont="1" applyFill="1" applyBorder="1" applyAlignment="1" applyProtection="1">
      <alignment horizontal="justify" vertical="top"/>
      <protection locked="0"/>
    </xf>
    <xf numFmtId="0" fontId="0" fillId="55" borderId="57" xfId="0" applyFont="1" applyFill="1" applyBorder="1" applyAlignment="1">
      <alignment horizontal="justify" vertical="top" wrapText="1"/>
    </xf>
    <xf numFmtId="0" fontId="0" fillId="18" borderId="33" xfId="0" applyFont="1" applyFill="1" applyBorder="1" applyAlignment="1">
      <alignment horizontal="justify" vertical="top" wrapText="1"/>
    </xf>
    <xf numFmtId="0" fontId="22" fillId="33" borderId="52" xfId="97" applyNumberFormat="1" applyFont="1" applyFill="1" applyBorder="1" applyAlignment="1">
      <alignment horizontal="center" vertical="center" wrapText="1"/>
      <protection/>
    </xf>
    <xf numFmtId="196" fontId="0" fillId="55" borderId="33" xfId="84" applyNumberFormat="1" applyFont="1" applyFill="1" applyBorder="1" applyAlignment="1">
      <alignment horizontal="center" vertical="top"/>
    </xf>
    <xf numFmtId="210" fontId="0" fillId="55" borderId="33" xfId="84" applyNumberFormat="1" applyFont="1" applyFill="1" applyBorder="1" applyAlignment="1">
      <alignment horizontal="center" vertical="top"/>
    </xf>
    <xf numFmtId="3" fontId="0" fillId="55" borderId="33" xfId="0" applyNumberFormat="1" applyFont="1" applyFill="1" applyBorder="1" applyAlignment="1">
      <alignment horizontal="center" vertical="top"/>
    </xf>
    <xf numFmtId="0" fontId="19" fillId="55" borderId="33" xfId="97" applyFont="1" applyFill="1" applyBorder="1" applyAlignment="1">
      <alignment horizontal="justify" vertical="top" wrapText="1"/>
      <protection/>
    </xf>
    <xf numFmtId="0" fontId="0" fillId="55" borderId="33" xfId="0" applyFont="1" applyFill="1" applyBorder="1" applyAlignment="1">
      <alignment horizontal="left" vertical="top" wrapText="1"/>
    </xf>
    <xf numFmtId="196" fontId="0" fillId="55" borderId="33" xfId="89" applyNumberFormat="1" applyFont="1" applyFill="1" applyBorder="1" applyAlignment="1">
      <alignment horizontal="right" vertical="top" wrapText="1"/>
    </xf>
    <xf numFmtId="0" fontId="0" fillId="55" borderId="0" xfId="0" applyFont="1" applyFill="1" applyAlignment="1">
      <alignment vertical="center"/>
    </xf>
    <xf numFmtId="0" fontId="0" fillId="55" borderId="33" xfId="0" applyFont="1" applyFill="1" applyBorder="1" applyAlignment="1">
      <alignment horizontal="justify" vertical="top" wrapText="1"/>
    </xf>
    <xf numFmtId="0" fontId="0" fillId="55" borderId="33" xfId="0" applyFont="1" applyFill="1" applyBorder="1" applyAlignment="1">
      <alignment horizontal="right" vertical="top" wrapText="1"/>
    </xf>
    <xf numFmtId="14" fontId="0" fillId="55" borderId="33" xfId="0" applyNumberFormat="1" applyFont="1" applyFill="1" applyBorder="1" applyAlignment="1">
      <alignment vertical="top" wrapText="1"/>
    </xf>
    <xf numFmtId="0" fontId="0" fillId="55" borderId="33" xfId="97" applyFont="1" applyFill="1" applyBorder="1" applyAlignment="1">
      <alignment horizontal="justify" vertical="top" wrapText="1"/>
      <protection/>
    </xf>
    <xf numFmtId="3" fontId="0" fillId="55" borderId="33" xfId="97" applyNumberFormat="1" applyFont="1" applyFill="1" applyBorder="1" applyAlignment="1">
      <alignment vertical="top" wrapText="1"/>
      <protection/>
    </xf>
    <xf numFmtId="193" fontId="0" fillId="55" borderId="33" xfId="0" applyNumberFormat="1" applyFont="1" applyFill="1" applyBorder="1" applyAlignment="1">
      <alignment horizontal="center" vertical="top"/>
    </xf>
    <xf numFmtId="0" fontId="0" fillId="55" borderId="33" xfId="0" applyFont="1" applyFill="1" applyBorder="1" applyAlignment="1">
      <alignment horizontal="center" vertical="top" wrapText="1"/>
    </xf>
    <xf numFmtId="196" fontId="0" fillId="55" borderId="33" xfId="86" applyNumberFormat="1" applyFont="1" applyFill="1" applyBorder="1" applyAlignment="1">
      <alignment horizontal="right" vertical="top" wrapText="1"/>
    </xf>
    <xf numFmtId="49" fontId="0" fillId="55" borderId="33" xfId="96" applyNumberFormat="1" applyFont="1" applyFill="1" applyBorder="1" applyAlignment="1">
      <alignment vertical="top" wrapText="1"/>
      <protection/>
    </xf>
    <xf numFmtId="0" fontId="0" fillId="55" borderId="33" xfId="97" applyFont="1" applyFill="1" applyBorder="1" applyAlignment="1">
      <alignment vertical="top" wrapText="1"/>
      <protection/>
    </xf>
    <xf numFmtId="196" fontId="0" fillId="55" borderId="33" xfId="89" applyNumberFormat="1" applyFont="1" applyFill="1" applyBorder="1" applyAlignment="1">
      <alignment vertical="top" wrapText="1"/>
    </xf>
    <xf numFmtId="0" fontId="0" fillId="55" borderId="33" xfId="97" applyFont="1" applyFill="1" applyBorder="1" applyAlignment="1">
      <alignment horizontal="center" vertical="top" wrapText="1"/>
      <protection/>
    </xf>
    <xf numFmtId="0" fontId="31" fillId="55" borderId="0" xfId="97" applyFont="1" applyFill="1" applyAlignment="1">
      <alignment vertical="center"/>
      <protection/>
    </xf>
    <xf numFmtId="196" fontId="0" fillId="55" borderId="33" xfId="86" applyNumberFormat="1" applyFont="1" applyFill="1" applyBorder="1" applyAlignment="1" applyProtection="1">
      <alignment horizontal="right" vertical="top" wrapText="1"/>
      <protection/>
    </xf>
    <xf numFmtId="0" fontId="0" fillId="55" borderId="33" xfId="97" applyFont="1" applyFill="1" applyBorder="1" applyAlignment="1">
      <alignment horizontal="left" vertical="top" wrapText="1"/>
      <protection/>
    </xf>
    <xf numFmtId="196" fontId="0" fillId="55" borderId="33" xfId="86" applyNumberFormat="1" applyFont="1" applyFill="1" applyBorder="1" applyAlignment="1">
      <alignment vertical="top" wrapText="1"/>
    </xf>
    <xf numFmtId="0" fontId="0" fillId="0" borderId="50" xfId="0" applyBorder="1" applyAlignment="1">
      <alignment horizontal="left" wrapText="1"/>
    </xf>
    <xf numFmtId="0" fontId="0" fillId="0" borderId="0" xfId="0" applyBorder="1" applyAlignment="1">
      <alignment horizontal="left" wrapText="1"/>
    </xf>
    <xf numFmtId="0" fontId="26" fillId="0" borderId="0" xfId="0" applyFont="1" applyBorder="1" applyAlignment="1">
      <alignment horizontal="center"/>
    </xf>
    <xf numFmtId="0" fontId="28" fillId="0" borderId="0" xfId="0" applyFont="1" applyBorder="1" applyAlignment="1">
      <alignment horizontal="center" vertical="center" wrapText="1"/>
    </xf>
    <xf numFmtId="0" fontId="22" fillId="14" borderId="19" xfId="0" applyFont="1" applyFill="1" applyBorder="1" applyAlignment="1">
      <alignment horizontal="center" vertical="center" wrapText="1"/>
    </xf>
    <xf numFmtId="1" fontId="28" fillId="0" borderId="19" xfId="86" applyNumberFormat="1" applyFont="1" applyFill="1" applyBorder="1" applyAlignment="1">
      <alignment horizontal="right" vertical="center" wrapText="1"/>
    </xf>
    <xf numFmtId="1" fontId="28" fillId="0" borderId="19" xfId="86" applyNumberFormat="1" applyFont="1" applyFill="1" applyBorder="1" applyAlignment="1">
      <alignment horizontal="center" vertical="center" wrapText="1"/>
    </xf>
    <xf numFmtId="1" fontId="28" fillId="0" borderId="20" xfId="86" applyNumberFormat="1" applyFont="1" applyFill="1" applyBorder="1" applyAlignment="1">
      <alignment horizontal="right" vertical="center" wrapText="1"/>
    </xf>
    <xf numFmtId="49" fontId="28" fillId="0" borderId="0" xfId="0" applyNumberFormat="1" applyFont="1" applyBorder="1" applyAlignment="1">
      <alignment horizontal="center" vertical="center" wrapText="1"/>
    </xf>
    <xf numFmtId="14" fontId="28" fillId="0" borderId="0"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1" fontId="28" fillId="0" borderId="0" xfId="0" applyNumberFormat="1" applyFont="1" applyFill="1" applyBorder="1" applyAlignment="1">
      <alignment horizontal="center" vertical="center" wrapText="1"/>
    </xf>
    <xf numFmtId="200" fontId="28" fillId="0" borderId="0" xfId="0" applyNumberFormat="1" applyFont="1" applyFill="1" applyBorder="1" applyAlignment="1">
      <alignment horizontal="center" vertical="center" wrapText="1"/>
    </xf>
    <xf numFmtId="0" fontId="28" fillId="0" borderId="0" xfId="0" applyNumberFormat="1" applyFont="1" applyBorder="1" applyAlignment="1">
      <alignment horizontal="center" vertical="center" wrapText="1"/>
    </xf>
    <xf numFmtId="0" fontId="22" fillId="0" borderId="0" xfId="0" applyFont="1" applyFill="1" applyBorder="1" applyAlignment="1" applyProtection="1">
      <alignment horizontal="center" vertical="center" wrapText="1"/>
      <protection locked="0"/>
    </xf>
    <xf numFmtId="1" fontId="28" fillId="0" borderId="0" xfId="86" applyNumberFormat="1" applyFont="1" applyFill="1" applyBorder="1" applyAlignment="1">
      <alignment horizontal="right" vertical="center" wrapText="1"/>
    </xf>
    <xf numFmtId="1" fontId="28" fillId="0" borderId="0" xfId="86" applyNumberFormat="1" applyFont="1" applyFill="1" applyBorder="1" applyAlignment="1">
      <alignment horizontal="center" vertical="center" wrapText="1"/>
    </xf>
    <xf numFmtId="1" fontId="28" fillId="0" borderId="22" xfId="86" applyNumberFormat="1" applyFont="1" applyFill="1" applyBorder="1" applyAlignment="1">
      <alignment horizontal="right" vertical="center" wrapText="1"/>
    </xf>
    <xf numFmtId="0" fontId="40" fillId="0" borderId="0" xfId="0" applyFont="1" applyBorder="1" applyAlignment="1">
      <alignment horizontal="center" vertical="center" wrapText="1"/>
    </xf>
    <xf numFmtId="0" fontId="22" fillId="4" borderId="57" xfId="0" applyFont="1" applyFill="1" applyBorder="1" applyAlignment="1">
      <alignment horizontal="center" vertical="center" wrapText="1"/>
    </xf>
    <xf numFmtId="14" fontId="28" fillId="0" borderId="57" xfId="0" applyNumberFormat="1" applyFont="1" applyBorder="1" applyAlignment="1" applyProtection="1">
      <alignment horizontal="center" vertical="center" wrapText="1"/>
      <protection/>
    </xf>
    <xf numFmtId="206" fontId="28" fillId="0" borderId="57" xfId="0" applyNumberFormat="1" applyFont="1" applyBorder="1" applyAlignment="1" applyProtection="1">
      <alignment horizontal="center" vertical="center" wrapText="1"/>
      <protection/>
    </xf>
    <xf numFmtId="14" fontId="22" fillId="4" borderId="57" xfId="0" applyNumberFormat="1" applyFont="1" applyFill="1" applyBorder="1" applyAlignment="1">
      <alignment horizontal="center" vertical="center" wrapText="1"/>
    </xf>
    <xf numFmtId="196" fontId="22" fillId="4" borderId="57" xfId="86" applyNumberFormat="1" applyFont="1" applyFill="1" applyBorder="1" applyAlignment="1">
      <alignment horizontal="center" vertical="center" wrapText="1"/>
    </xf>
    <xf numFmtId="195" fontId="28" fillId="0" borderId="0" xfId="86" applyNumberFormat="1" applyFont="1" applyFill="1" applyBorder="1" applyAlignment="1">
      <alignment horizontal="center" vertical="center" wrapText="1"/>
    </xf>
    <xf numFmtId="0" fontId="22" fillId="0" borderId="0" xfId="0" applyNumberFormat="1" applyFont="1" applyBorder="1" applyAlignment="1">
      <alignment horizontal="center" vertical="center" wrapText="1"/>
    </xf>
    <xf numFmtId="0" fontId="22" fillId="14" borderId="54" xfId="0" applyFont="1" applyFill="1" applyBorder="1" applyAlignment="1" applyProtection="1">
      <alignment horizontal="center" vertical="center" wrapText="1"/>
      <protection locked="0"/>
    </xf>
    <xf numFmtId="0" fontId="22" fillId="14" borderId="57" xfId="0" applyFont="1" applyFill="1" applyBorder="1" applyAlignment="1" applyProtection="1">
      <alignment horizontal="center" vertical="center" wrapText="1"/>
      <protection locked="0"/>
    </xf>
    <xf numFmtId="1" fontId="22" fillId="20" borderId="57" xfId="86" applyNumberFormat="1" applyFont="1" applyFill="1" applyBorder="1" applyAlignment="1">
      <alignment horizontal="center" vertical="center" wrapText="1"/>
    </xf>
    <xf numFmtId="1" fontId="22" fillId="56" borderId="57" xfId="86" applyNumberFormat="1" applyFont="1" applyFill="1" applyBorder="1" applyAlignment="1">
      <alignment horizontal="center" vertical="center" wrapText="1"/>
    </xf>
    <xf numFmtId="0" fontId="22" fillId="56" borderId="57" xfId="0" applyFont="1" applyFill="1" applyBorder="1" applyAlignment="1">
      <alignment horizontal="center" vertical="center" wrapText="1"/>
    </xf>
    <xf numFmtId="0" fontId="22" fillId="57" borderId="57" xfId="0" applyFont="1" applyFill="1" applyBorder="1" applyAlignment="1">
      <alignment horizontal="center" vertical="center" wrapText="1"/>
    </xf>
    <xf numFmtId="14" fontId="22" fillId="57" borderId="57" xfId="0" applyNumberFormat="1" applyFont="1" applyFill="1" applyBorder="1" applyAlignment="1">
      <alignment horizontal="center" vertical="center" wrapText="1"/>
    </xf>
    <xf numFmtId="49" fontId="22" fillId="4" borderId="57" xfId="0" applyNumberFormat="1" applyFont="1" applyFill="1" applyBorder="1" applyAlignment="1">
      <alignment horizontal="center" vertical="center" wrapText="1"/>
    </xf>
    <xf numFmtId="0" fontId="0" fillId="55" borderId="33" xfId="0" applyFont="1" applyFill="1" applyBorder="1" applyAlignment="1" applyProtection="1">
      <alignment vertical="top" wrapText="1"/>
      <protection locked="0"/>
    </xf>
    <xf numFmtId="196" fontId="0" fillId="55" borderId="33" xfId="86" applyNumberFormat="1" applyFont="1" applyFill="1" applyBorder="1" applyAlignment="1" applyProtection="1">
      <alignment horizontal="justify" vertical="top" wrapText="1"/>
      <protection/>
    </xf>
    <xf numFmtId="1" fontId="0" fillId="55" borderId="33" xfId="86" applyNumberFormat="1" applyFont="1" applyFill="1" applyBorder="1" applyAlignment="1" applyProtection="1">
      <alignment horizontal="right" vertical="top" wrapText="1"/>
      <protection/>
    </xf>
    <xf numFmtId="1" fontId="0" fillId="55" borderId="33" xfId="86" applyNumberFormat="1" applyFont="1" applyFill="1" applyBorder="1" applyAlignment="1" applyProtection="1">
      <alignment horizontal="center" vertical="top" wrapText="1"/>
      <protection/>
    </xf>
    <xf numFmtId="4" fontId="0" fillId="55" borderId="33" xfId="0" applyNumberFormat="1" applyFont="1" applyFill="1" applyBorder="1" applyAlignment="1" applyProtection="1">
      <alignment horizontal="justify" vertical="top" wrapText="1"/>
      <protection/>
    </xf>
    <xf numFmtId="0" fontId="0" fillId="55" borderId="33" xfId="0" applyFont="1" applyFill="1" applyBorder="1" applyAlignment="1">
      <alignment vertical="top"/>
    </xf>
    <xf numFmtId="0" fontId="0" fillId="55" borderId="33" xfId="0" applyNumberFormat="1" applyFont="1" applyFill="1" applyBorder="1" applyAlignment="1">
      <alignment horizontal="right" vertical="top" wrapText="1"/>
    </xf>
    <xf numFmtId="0" fontId="0" fillId="55" borderId="33" xfId="0" applyNumberFormat="1" applyFont="1" applyFill="1" applyBorder="1" applyAlignment="1" applyProtection="1">
      <alignment horizontal="center" vertical="top" wrapText="1"/>
      <protection/>
    </xf>
    <xf numFmtId="14" fontId="0" fillId="55" borderId="33" xfId="0" applyNumberFormat="1" applyFont="1" applyFill="1" applyBorder="1" applyAlignment="1" applyProtection="1">
      <alignment horizontal="center" vertical="top" wrapText="1"/>
      <protection/>
    </xf>
    <xf numFmtId="3" fontId="0" fillId="55" borderId="33" xfId="0" applyNumberFormat="1" applyFont="1" applyFill="1" applyBorder="1" applyAlignment="1" applyProtection="1">
      <alignment horizontal="right" vertical="top" wrapText="1"/>
      <protection/>
    </xf>
    <xf numFmtId="3" fontId="0" fillId="55" borderId="33" xfId="0" applyNumberFormat="1" applyFont="1" applyFill="1" applyBorder="1" applyAlignment="1" applyProtection="1">
      <alignment horizontal="center" vertical="top" wrapText="1"/>
      <protection/>
    </xf>
    <xf numFmtId="49" fontId="0" fillId="55" borderId="33" xfId="0" applyNumberFormat="1" applyFont="1" applyFill="1" applyBorder="1" applyAlignment="1">
      <alignment horizontal="right" vertical="top" wrapText="1"/>
    </xf>
    <xf numFmtId="49" fontId="0" fillId="55" borderId="33" xfId="0" applyNumberFormat="1" applyFont="1" applyFill="1" applyBorder="1" applyAlignment="1">
      <alignment horizontal="center" vertical="top" wrapText="1"/>
    </xf>
    <xf numFmtId="206" fontId="0" fillId="55" borderId="33" xfId="0" applyNumberFormat="1" applyFont="1" applyFill="1" applyBorder="1" applyAlignment="1" applyProtection="1">
      <alignment horizontal="center" vertical="top" wrapText="1"/>
      <protection/>
    </xf>
    <xf numFmtId="1" fontId="0" fillId="55" borderId="33" xfId="0" applyNumberFormat="1" applyFont="1" applyFill="1" applyBorder="1" applyAlignment="1">
      <alignment horizontal="center" vertical="top" wrapText="1"/>
    </xf>
    <xf numFmtId="0" fontId="0" fillId="55" borderId="33" xfId="0" applyFont="1" applyFill="1" applyBorder="1" applyAlignment="1" applyProtection="1">
      <alignment horizontal="justify" vertical="top" wrapText="1"/>
      <protection/>
    </xf>
    <xf numFmtId="3" fontId="0" fillId="55" borderId="33" xfId="0" applyNumberFormat="1" applyFont="1" applyFill="1" applyBorder="1" applyAlignment="1">
      <alignment horizontal="right" vertical="top" wrapText="1"/>
    </xf>
    <xf numFmtId="196" fontId="0" fillId="55" borderId="33" xfId="86" applyNumberFormat="1" applyFont="1" applyFill="1" applyBorder="1" applyAlignment="1">
      <alignment vertical="top"/>
    </xf>
    <xf numFmtId="0" fontId="0" fillId="55" borderId="33" xfId="0" applyFont="1" applyFill="1" applyBorder="1" applyAlignment="1" applyProtection="1">
      <alignment horizontal="left" vertical="top" wrapText="1"/>
      <protection/>
    </xf>
    <xf numFmtId="196" fontId="71" fillId="55" borderId="0" xfId="86" applyNumberFormat="1" applyFont="1" applyFill="1" applyAlignment="1">
      <alignment vertical="top"/>
    </xf>
    <xf numFmtId="0" fontId="71" fillId="55" borderId="33" xfId="0" applyFont="1" applyFill="1" applyBorder="1" applyAlignment="1">
      <alignment vertical="top"/>
    </xf>
    <xf numFmtId="14" fontId="0" fillId="55" borderId="58" xfId="0" applyNumberFormat="1" applyFont="1" applyFill="1" applyBorder="1" applyAlignment="1" applyProtection="1">
      <alignment horizontal="center" vertical="top" wrapText="1"/>
      <protection/>
    </xf>
    <xf numFmtId="0" fontId="0" fillId="55" borderId="59" xfId="0" applyFont="1" applyFill="1" applyBorder="1" applyAlignment="1">
      <alignment horizontal="center" vertical="top" wrapText="1"/>
    </xf>
    <xf numFmtId="14" fontId="28" fillId="55" borderId="33" xfId="0" applyNumberFormat="1" applyFont="1" applyFill="1" applyBorder="1" applyAlignment="1" applyProtection="1">
      <alignment horizontal="center" vertical="top" wrapText="1"/>
      <protection/>
    </xf>
    <xf numFmtId="196" fontId="71" fillId="55" borderId="33" xfId="86" applyNumberFormat="1" applyFont="1" applyFill="1" applyBorder="1" applyAlignment="1">
      <alignment vertical="top"/>
    </xf>
    <xf numFmtId="49" fontId="0" fillId="55" borderId="59" xfId="0" applyNumberFormat="1" applyFont="1" applyFill="1" applyBorder="1" applyAlignment="1">
      <alignment horizontal="right" vertical="top" wrapText="1"/>
    </xf>
    <xf numFmtId="49" fontId="0" fillId="55" borderId="59" xfId="0" applyNumberFormat="1" applyFont="1" applyFill="1" applyBorder="1" applyAlignment="1">
      <alignment horizontal="justify" vertical="top" wrapText="1"/>
    </xf>
    <xf numFmtId="211" fontId="0" fillId="55" borderId="59" xfId="0" applyNumberFormat="1" applyFont="1" applyFill="1" applyBorder="1" applyAlignment="1" applyProtection="1">
      <alignment horizontal="center" vertical="top" wrapText="1"/>
      <protection/>
    </xf>
    <xf numFmtId="15" fontId="0" fillId="55" borderId="33" xfId="0" applyNumberFormat="1" applyFont="1" applyFill="1" applyBorder="1" applyAlignment="1">
      <alignment horizontal="left" vertical="top" wrapText="1"/>
    </xf>
    <xf numFmtId="49" fontId="0" fillId="55" borderId="33" xfId="0" applyNumberFormat="1" applyFont="1" applyFill="1" applyBorder="1" applyAlignment="1" applyProtection="1">
      <alignment horizontal="center" vertical="top" wrapText="1"/>
      <protection/>
    </xf>
    <xf numFmtId="206" fontId="0" fillId="55" borderId="33" xfId="0" applyNumberFormat="1" applyFont="1" applyFill="1" applyBorder="1" applyAlignment="1">
      <alignment horizontal="center" vertical="top" wrapText="1"/>
    </xf>
    <xf numFmtId="211" fontId="0" fillId="55" borderId="33" xfId="0" applyNumberFormat="1" applyFont="1" applyFill="1" applyBorder="1" applyAlignment="1" applyProtection="1">
      <alignment horizontal="right" vertical="top" wrapText="1"/>
      <protection/>
    </xf>
    <xf numFmtId="0" fontId="28" fillId="55" borderId="33" xfId="0" applyFont="1" applyFill="1" applyBorder="1" applyAlignment="1" applyProtection="1">
      <alignment horizontal="justify" vertical="top" wrapText="1"/>
      <protection/>
    </xf>
    <xf numFmtId="0" fontId="0" fillId="55" borderId="33" xfId="0" applyNumberFormat="1" applyFont="1" applyFill="1" applyBorder="1" applyAlignment="1" applyProtection="1">
      <alignment horizontal="justify" vertical="top" wrapText="1"/>
      <protection/>
    </xf>
    <xf numFmtId="0" fontId="28" fillId="55" borderId="33" xfId="0" applyFont="1" applyFill="1" applyBorder="1" applyAlignment="1">
      <alignment horizontal="justify" vertical="top" wrapText="1"/>
    </xf>
    <xf numFmtId="15" fontId="28" fillId="55" borderId="33" xfId="0" applyNumberFormat="1" applyFont="1" applyFill="1" applyBorder="1" applyAlignment="1">
      <alignment horizontal="justify" vertical="top" wrapText="1"/>
    </xf>
    <xf numFmtId="196" fontId="28" fillId="55" borderId="33" xfId="86" applyNumberFormat="1" applyFont="1" applyFill="1" applyBorder="1" applyAlignment="1" applyProtection="1">
      <alignment horizontal="justify" vertical="top" wrapText="1"/>
      <protection/>
    </xf>
    <xf numFmtId="1" fontId="28" fillId="55" borderId="33" xfId="86" applyNumberFormat="1" applyFont="1" applyFill="1" applyBorder="1" applyAlignment="1" applyProtection="1">
      <alignment horizontal="right" vertical="top" wrapText="1"/>
      <protection/>
    </xf>
    <xf numFmtId="1" fontId="28" fillId="55" borderId="33" xfId="86" applyNumberFormat="1" applyFont="1" applyFill="1" applyBorder="1" applyAlignment="1" applyProtection="1">
      <alignment horizontal="center" vertical="top" wrapText="1"/>
      <protection/>
    </xf>
    <xf numFmtId="4" fontId="28" fillId="55" borderId="33" xfId="0" applyNumberFormat="1" applyFont="1" applyFill="1" applyBorder="1" applyAlignment="1" applyProtection="1">
      <alignment horizontal="justify" vertical="top" wrapText="1"/>
      <protection/>
    </xf>
    <xf numFmtId="0" fontId="28" fillId="55" borderId="33" xfId="0" applyNumberFormat="1" applyFont="1" applyFill="1" applyBorder="1" applyAlignment="1">
      <alignment horizontal="right" vertical="top" wrapText="1"/>
    </xf>
    <xf numFmtId="1" fontId="28" fillId="55" borderId="33" xfId="86" applyNumberFormat="1" applyFont="1" applyFill="1" applyBorder="1" applyAlignment="1" applyProtection="1">
      <alignment horizontal="justify" vertical="top" wrapText="1"/>
      <protection/>
    </xf>
    <xf numFmtId="0" fontId="28" fillId="55" borderId="33" xfId="0" applyNumberFormat="1" applyFont="1" applyFill="1" applyBorder="1" applyAlignment="1" applyProtection="1">
      <alignment horizontal="center" vertical="top" wrapText="1"/>
      <protection/>
    </xf>
    <xf numFmtId="3" fontId="28" fillId="55" borderId="33" xfId="0" applyNumberFormat="1" applyFont="1" applyFill="1" applyBorder="1" applyAlignment="1" applyProtection="1">
      <alignment horizontal="right" vertical="top" wrapText="1"/>
      <protection/>
    </xf>
    <xf numFmtId="0" fontId="28" fillId="55" borderId="33" xfId="0" applyFont="1" applyFill="1" applyBorder="1" applyAlignment="1" applyProtection="1">
      <alignment horizontal="center" vertical="top" wrapText="1"/>
      <protection/>
    </xf>
    <xf numFmtId="211" fontId="28" fillId="55" borderId="33" xfId="0" applyNumberFormat="1" applyFont="1" applyFill="1" applyBorder="1" applyAlignment="1" applyProtection="1">
      <alignment horizontal="right" vertical="top" wrapText="1"/>
      <protection/>
    </xf>
    <xf numFmtId="49" fontId="28" fillId="55" borderId="33" xfId="0" applyNumberFormat="1" applyFont="1" applyFill="1" applyBorder="1" applyAlignment="1">
      <alignment horizontal="center" vertical="top" wrapText="1"/>
    </xf>
    <xf numFmtId="211" fontId="28" fillId="55" borderId="33" xfId="0" applyNumberFormat="1" applyFont="1" applyFill="1" applyBorder="1" applyAlignment="1" applyProtection="1">
      <alignment horizontal="center" vertical="top" wrapText="1"/>
      <protection/>
    </xf>
    <xf numFmtId="206" fontId="28" fillId="55" borderId="33" xfId="0" applyNumberFormat="1" applyFont="1" applyFill="1" applyBorder="1" applyAlignment="1" applyProtection="1">
      <alignment horizontal="center" vertical="top" wrapText="1"/>
      <protection/>
    </xf>
    <xf numFmtId="206" fontId="28" fillId="55" borderId="33" xfId="0" applyNumberFormat="1" applyFont="1" applyFill="1" applyBorder="1" applyAlignment="1" applyProtection="1">
      <alignment horizontal="justify" vertical="top" wrapText="1"/>
      <protection/>
    </xf>
    <xf numFmtId="1" fontId="28" fillId="55" borderId="33" xfId="0" applyNumberFormat="1" applyFont="1" applyFill="1" applyBorder="1" applyAlignment="1">
      <alignment horizontal="center" vertical="top" wrapText="1"/>
    </xf>
    <xf numFmtId="206" fontId="28" fillId="55" borderId="33" xfId="0" applyNumberFormat="1" applyFont="1" applyFill="1" applyBorder="1" applyAlignment="1">
      <alignment horizontal="center" vertical="top"/>
    </xf>
    <xf numFmtId="3" fontId="28" fillId="55" borderId="33" xfId="0" applyNumberFormat="1" applyFont="1" applyFill="1" applyBorder="1" applyAlignment="1">
      <alignment horizontal="right" vertical="top" wrapText="1"/>
    </xf>
    <xf numFmtId="0" fontId="0" fillId="55" borderId="33" xfId="94" applyNumberFormat="1" applyFont="1" applyFill="1" applyBorder="1" applyAlignment="1">
      <alignment horizontal="right" vertical="top" wrapText="1"/>
      <protection/>
    </xf>
    <xf numFmtId="49" fontId="0" fillId="55" borderId="33" xfId="0" applyNumberFormat="1" applyFont="1" applyFill="1" applyBorder="1" applyAlignment="1">
      <alignment vertical="top" wrapText="1"/>
    </xf>
    <xf numFmtId="0" fontId="0" fillId="55" borderId="33" xfId="0" applyFont="1" applyFill="1" applyBorder="1" applyAlignment="1" applyProtection="1">
      <alignment horizontal="center" vertical="top" wrapText="1"/>
      <protection/>
    </xf>
    <xf numFmtId="206" fontId="0" fillId="55" borderId="33" xfId="0" applyNumberFormat="1" applyFont="1" applyFill="1" applyBorder="1" applyAlignment="1" applyProtection="1">
      <alignment horizontal="left" vertical="top" wrapText="1"/>
      <protection/>
    </xf>
    <xf numFmtId="49" fontId="0" fillId="55" borderId="33" xfId="0" applyNumberFormat="1" applyFont="1" applyFill="1" applyBorder="1" applyAlignment="1">
      <alignment horizontal="justify" vertical="top" wrapText="1"/>
    </xf>
    <xf numFmtId="211" fontId="0" fillId="55" borderId="33" xfId="0" applyNumberFormat="1" applyFont="1" applyFill="1" applyBorder="1" applyAlignment="1" applyProtection="1">
      <alignment horizontal="center" vertical="top" wrapText="1"/>
      <protection/>
    </xf>
    <xf numFmtId="196" fontId="0" fillId="55" borderId="33" xfId="86" applyNumberFormat="1" applyFont="1" applyFill="1" applyBorder="1" applyAlignment="1" applyProtection="1">
      <alignment horizontal="center" vertical="top" wrapText="1"/>
      <protection/>
    </xf>
    <xf numFmtId="1" fontId="0" fillId="55" borderId="33" xfId="0" applyNumberFormat="1" applyFont="1" applyFill="1" applyBorder="1" applyAlignment="1" applyProtection="1">
      <alignment horizontal="center" vertical="top" wrapText="1"/>
      <protection/>
    </xf>
    <xf numFmtId="0" fontId="0" fillId="55" borderId="33" xfId="0" applyFont="1" applyFill="1" applyBorder="1" applyAlignment="1" applyProtection="1">
      <alignment vertical="top"/>
      <protection locked="0"/>
    </xf>
    <xf numFmtId="196" fontId="0" fillId="55" borderId="33" xfId="86" applyNumberFormat="1" applyFont="1" applyFill="1" applyBorder="1" applyAlignment="1">
      <alignment horizontal="center" vertical="top" wrapText="1"/>
    </xf>
    <xf numFmtId="0" fontId="0" fillId="55" borderId="33" xfId="0" applyFont="1" applyFill="1" applyBorder="1" applyAlignment="1" applyProtection="1">
      <alignment vertical="top" wrapText="1"/>
      <protection/>
    </xf>
    <xf numFmtId="0" fontId="70" fillId="55" borderId="33" xfId="0" applyFont="1" applyFill="1" applyBorder="1" applyAlignment="1">
      <alignment horizontal="left" vertical="top" wrapText="1"/>
    </xf>
    <xf numFmtId="214" fontId="0" fillId="55" borderId="33" xfId="86" applyNumberFormat="1" applyFont="1" applyFill="1" applyBorder="1" applyAlignment="1" applyProtection="1">
      <alignment horizontal="justify" vertical="top"/>
      <protection locked="0"/>
    </xf>
    <xf numFmtId="0" fontId="0" fillId="55" borderId="33" xfId="0" applyFont="1" applyFill="1" applyBorder="1" applyAlignment="1">
      <alignment horizontal="justify" vertical="top"/>
    </xf>
    <xf numFmtId="0" fontId="19" fillId="55" borderId="33" xfId="97" applyNumberFormat="1" applyFont="1" applyFill="1" applyBorder="1" applyAlignment="1">
      <alignment horizontal="left" vertical="top" wrapText="1"/>
      <protection/>
    </xf>
    <xf numFmtId="14" fontId="0" fillId="55" borderId="33" xfId="86" applyNumberFormat="1" applyFont="1" applyFill="1" applyBorder="1" applyAlignment="1" applyProtection="1">
      <alignment horizontal="center" vertical="top" wrapText="1"/>
      <protection/>
    </xf>
    <xf numFmtId="0" fontId="0" fillId="55" borderId="33" xfId="0" applyFill="1" applyBorder="1" applyAlignment="1" applyProtection="1">
      <alignment horizontal="justify" vertical="top"/>
      <protection locked="0"/>
    </xf>
    <xf numFmtId="0" fontId="0" fillId="55" borderId="0" xfId="0" applyFont="1" applyFill="1" applyAlignment="1">
      <alignment horizontal="center" vertical="top"/>
    </xf>
    <xf numFmtId="206" fontId="72" fillId="55" borderId="33" xfId="0" applyNumberFormat="1" applyFont="1" applyFill="1" applyBorder="1" applyAlignment="1" applyProtection="1">
      <alignment horizontal="center" vertical="top" wrapText="1"/>
      <protection/>
    </xf>
    <xf numFmtId="206" fontId="0" fillId="0" borderId="33" xfId="0" applyNumberFormat="1" applyFont="1" applyFill="1" applyBorder="1" applyAlignment="1" applyProtection="1">
      <alignment horizontal="center" vertical="top" wrapText="1"/>
      <protection/>
    </xf>
    <xf numFmtId="0" fontId="18" fillId="18" borderId="33" xfId="0" applyFont="1" applyFill="1" applyBorder="1" applyAlignment="1">
      <alignment horizontal="justify" vertical="top" wrapText="1"/>
    </xf>
    <xf numFmtId="0" fontId="0" fillId="18" borderId="33" xfId="0" applyFont="1" applyFill="1" applyBorder="1" applyAlignment="1" applyProtection="1">
      <alignment horizontal="justify" vertical="top"/>
      <protection locked="0"/>
    </xf>
    <xf numFmtId="0" fontId="0" fillId="18" borderId="33" xfId="0" applyFont="1" applyFill="1" applyBorder="1" applyAlignment="1" applyProtection="1">
      <alignment vertical="top" wrapText="1"/>
      <protection locked="0"/>
    </xf>
    <xf numFmtId="196" fontId="18" fillId="18" borderId="33" xfId="86" applyNumberFormat="1" applyFont="1" applyFill="1" applyBorder="1" applyAlignment="1" applyProtection="1">
      <alignment horizontal="center" vertical="top" wrapText="1"/>
      <protection/>
    </xf>
    <xf numFmtId="196" fontId="0" fillId="55" borderId="33" xfId="90" applyNumberFormat="1" applyFont="1" applyFill="1" applyBorder="1" applyAlignment="1">
      <alignment horizontal="right" vertical="top"/>
    </xf>
    <xf numFmtId="196" fontId="0" fillId="55" borderId="33" xfId="90" applyNumberFormat="1" applyFont="1" applyFill="1" applyBorder="1" applyAlignment="1">
      <alignment vertical="top"/>
    </xf>
    <xf numFmtId="210" fontId="0" fillId="55" borderId="33" xfId="86" applyNumberFormat="1" applyFont="1" applyFill="1" applyBorder="1" applyAlignment="1">
      <alignment horizontal="center" vertical="top" wrapText="1"/>
    </xf>
    <xf numFmtId="0" fontId="31" fillId="55" borderId="0" xfId="97" applyFont="1" applyFill="1" applyAlignment="1">
      <alignment vertical="top"/>
      <protection/>
    </xf>
    <xf numFmtId="0" fontId="18" fillId="55" borderId="33" xfId="0" applyFont="1" applyFill="1" applyBorder="1" applyAlignment="1">
      <alignment horizontal="left" vertical="top" wrapText="1"/>
    </xf>
    <xf numFmtId="0" fontId="1" fillId="55" borderId="0" xfId="97" applyFill="1" applyAlignment="1">
      <alignment vertical="center"/>
      <protection/>
    </xf>
    <xf numFmtId="0" fontId="0" fillId="55" borderId="0" xfId="0" applyFill="1" applyAlignment="1">
      <alignment vertical="center"/>
    </xf>
    <xf numFmtId="3" fontId="0" fillId="55" borderId="33" xfId="86" applyNumberFormat="1" applyFont="1" applyFill="1" applyBorder="1" applyAlignment="1">
      <alignment horizontal="center" vertical="top"/>
    </xf>
    <xf numFmtId="3" fontId="0" fillId="55" borderId="33" xfId="0" applyNumberFormat="1" applyFont="1" applyFill="1" applyBorder="1" applyAlignment="1">
      <alignment vertical="top"/>
    </xf>
    <xf numFmtId="3" fontId="0" fillId="55" borderId="33" xfId="0" applyNumberFormat="1" applyFont="1" applyFill="1" applyBorder="1" applyAlignment="1">
      <alignment horizontal="justify" vertical="top"/>
    </xf>
    <xf numFmtId="3" fontId="23" fillId="0" borderId="47" xfId="0" applyNumberFormat="1" applyFont="1" applyFill="1" applyBorder="1" applyAlignment="1" applyProtection="1">
      <alignment horizontal="right" vertical="center" wrapText="1"/>
      <protection/>
    </xf>
    <xf numFmtId="3" fontId="23" fillId="0" borderId="47" xfId="0" applyNumberFormat="1" applyFont="1" applyFill="1" applyBorder="1" applyAlignment="1" applyProtection="1">
      <alignment horizontal="center" vertical="top"/>
      <protection/>
    </xf>
    <xf numFmtId="3" fontId="23" fillId="0" borderId="47" xfId="0" applyNumberFormat="1" applyFont="1" applyFill="1" applyBorder="1" applyAlignment="1" applyProtection="1">
      <alignment vertical="top"/>
      <protection/>
    </xf>
    <xf numFmtId="3" fontId="23" fillId="0" borderId="51" xfId="0" applyNumberFormat="1" applyFont="1" applyFill="1" applyBorder="1" applyAlignment="1" applyProtection="1">
      <alignment vertical="top"/>
      <protection/>
    </xf>
    <xf numFmtId="3" fontId="23" fillId="54" borderId="51" xfId="0" applyNumberFormat="1" applyFont="1" applyFill="1" applyBorder="1" applyAlignment="1" applyProtection="1">
      <alignment vertical="top"/>
      <protection/>
    </xf>
    <xf numFmtId="3" fontId="23" fillId="54" borderId="47" xfId="0" applyNumberFormat="1" applyFont="1" applyFill="1" applyBorder="1" applyAlignment="1" applyProtection="1">
      <alignment horizontal="center" vertical="top"/>
      <protection/>
    </xf>
    <xf numFmtId="3" fontId="23" fillId="54" borderId="47" xfId="0" applyNumberFormat="1" applyFont="1" applyFill="1" applyBorder="1" applyAlignment="1" applyProtection="1">
      <alignment vertical="center"/>
      <protection/>
    </xf>
    <xf numFmtId="3" fontId="36" fillId="39" borderId="32" xfId="96" applyNumberFormat="1" applyFont="1" applyFill="1" applyBorder="1" applyAlignment="1">
      <alignment horizontal="center" vertical="top" wrapText="1"/>
      <protection/>
    </xf>
    <xf numFmtId="3" fontId="22" fillId="39" borderId="48" xfId="96" applyNumberFormat="1" applyFont="1" applyFill="1" applyBorder="1" applyAlignment="1">
      <alignment horizontal="center" vertical="top" wrapText="1"/>
      <protection/>
    </xf>
    <xf numFmtId="3" fontId="23" fillId="55" borderId="23" xfId="0" applyNumberFormat="1" applyFont="1" applyFill="1" applyBorder="1" applyAlignment="1" applyProtection="1">
      <alignment horizontal="right" vertical="center" wrapText="1"/>
      <protection/>
    </xf>
    <xf numFmtId="3" fontId="23" fillId="0" borderId="23" xfId="0" applyNumberFormat="1" applyFont="1" applyFill="1" applyBorder="1" applyAlignment="1" applyProtection="1">
      <alignment horizontal="center" vertical="top" wrapText="1"/>
      <protection/>
    </xf>
    <xf numFmtId="3" fontId="23" fillId="0" borderId="23" xfId="0" applyNumberFormat="1" applyFont="1" applyFill="1" applyBorder="1" applyAlignment="1" applyProtection="1">
      <alignment horizontal="right" vertical="top" wrapText="1"/>
      <protection/>
    </xf>
    <xf numFmtId="3" fontId="23" fillId="0" borderId="21" xfId="0" applyNumberFormat="1" applyFont="1" applyFill="1" applyBorder="1" applyAlignment="1" applyProtection="1">
      <alignment horizontal="center" vertical="top" wrapText="1"/>
      <protection/>
    </xf>
    <xf numFmtId="3" fontId="23" fillId="0" borderId="24" xfId="0" applyNumberFormat="1" applyFont="1" applyFill="1" applyBorder="1" applyAlignment="1" applyProtection="1">
      <alignment horizontal="right" vertical="top" wrapText="1"/>
      <protection/>
    </xf>
    <xf numFmtId="3" fontId="23" fillId="0" borderId="0" xfId="0" applyNumberFormat="1" applyFont="1" applyFill="1" applyBorder="1" applyAlignment="1" applyProtection="1">
      <alignment horizontal="right" vertical="top" wrapText="1"/>
      <protection/>
    </xf>
    <xf numFmtId="0" fontId="34" fillId="42" borderId="32" xfId="96" applyFont="1" applyFill="1" applyBorder="1" applyAlignment="1" applyProtection="1">
      <alignment vertical="center" wrapText="1"/>
      <protection/>
    </xf>
    <xf numFmtId="3" fontId="26" fillId="42" borderId="32" xfId="0" applyNumberFormat="1" applyFont="1" applyFill="1" applyBorder="1" applyAlignment="1">
      <alignment vertical="top"/>
    </xf>
    <xf numFmtId="3" fontId="23" fillId="54" borderId="38" xfId="0" applyNumberFormat="1" applyFont="1" applyFill="1" applyBorder="1" applyAlignment="1" applyProtection="1">
      <alignment vertical="center"/>
      <protection/>
    </xf>
    <xf numFmtId="3" fontId="23" fillId="54" borderId="38" xfId="0" applyNumberFormat="1" applyFont="1" applyFill="1" applyBorder="1" applyAlignment="1" applyProtection="1">
      <alignment vertical="center" wrapText="1"/>
      <protection/>
    </xf>
    <xf numFmtId="3" fontId="23" fillId="0" borderId="46" xfId="0" applyNumberFormat="1" applyFont="1" applyFill="1" applyBorder="1" applyAlignment="1" applyProtection="1">
      <alignment horizontal="right" vertical="top"/>
      <protection/>
    </xf>
    <xf numFmtId="3" fontId="26" fillId="39" borderId="43" xfId="0" applyNumberFormat="1" applyFont="1" applyFill="1" applyBorder="1" applyAlignment="1" applyProtection="1">
      <alignment vertical="top"/>
      <protection/>
    </xf>
    <xf numFmtId="3" fontId="26" fillId="39" borderId="55" xfId="0" applyNumberFormat="1" applyFont="1" applyFill="1" applyBorder="1" applyAlignment="1" applyProtection="1">
      <alignment vertical="top"/>
      <protection/>
    </xf>
    <xf numFmtId="49" fontId="22" fillId="58" borderId="57" xfId="0" applyNumberFormat="1" applyFont="1" applyFill="1" applyBorder="1" applyAlignment="1">
      <alignment horizontal="center" vertical="center" wrapText="1"/>
    </xf>
    <xf numFmtId="196" fontId="0" fillId="0" borderId="0" xfId="86" applyNumberFormat="1" applyFont="1" applyAlignment="1">
      <alignment/>
    </xf>
    <xf numFmtId="3" fontId="0" fillId="0" borderId="27" xfId="0" applyNumberFormat="1" applyBorder="1" applyAlignment="1">
      <alignment/>
    </xf>
    <xf numFmtId="3" fontId="23" fillId="55" borderId="38" xfId="0" applyNumberFormat="1" applyFont="1" applyFill="1" applyBorder="1" applyAlignment="1" applyProtection="1">
      <alignment vertical="top" wrapText="1"/>
      <protection/>
    </xf>
    <xf numFmtId="3" fontId="23" fillId="55" borderId="38" xfId="0" applyNumberFormat="1" applyFont="1" applyFill="1" applyBorder="1" applyAlignment="1" applyProtection="1">
      <alignment vertical="center" wrapText="1"/>
      <protection/>
    </xf>
    <xf numFmtId="3" fontId="23" fillId="54" borderId="41" xfId="0" applyNumberFormat="1" applyFont="1" applyFill="1" applyBorder="1" applyAlignment="1" applyProtection="1">
      <alignment vertical="center"/>
      <protection/>
    </xf>
    <xf numFmtId="3" fontId="23" fillId="55" borderId="38" xfId="0" applyNumberFormat="1" applyFont="1" applyFill="1" applyBorder="1" applyAlignment="1" applyProtection="1">
      <alignment horizontal="right" vertical="top" wrapText="1"/>
      <protection/>
    </xf>
    <xf numFmtId="3" fontId="23" fillId="55" borderId="23" xfId="0" applyNumberFormat="1" applyFont="1" applyFill="1" applyBorder="1" applyAlignment="1" applyProtection="1">
      <alignment horizontal="right" vertical="top" wrapText="1"/>
      <protection/>
    </xf>
    <xf numFmtId="0" fontId="23" fillId="55" borderId="36" xfId="96" applyFont="1" applyFill="1" applyBorder="1" applyAlignment="1" applyProtection="1">
      <alignment vertical="top" wrapText="1"/>
      <protection/>
    </xf>
    <xf numFmtId="3" fontId="23" fillId="0" borderId="23" xfId="0" applyNumberFormat="1" applyFont="1" applyFill="1" applyBorder="1" applyAlignment="1" applyProtection="1">
      <alignment horizontal="right" vertical="center" wrapText="1"/>
      <protection/>
    </xf>
    <xf numFmtId="3" fontId="23" fillId="0" borderId="21" xfId="0" applyNumberFormat="1" applyFont="1" applyFill="1" applyBorder="1" applyAlignment="1" applyProtection="1">
      <alignment horizontal="right" vertical="center" wrapText="1"/>
      <protection/>
    </xf>
    <xf numFmtId="3" fontId="23" fillId="0" borderId="36" xfId="0" applyNumberFormat="1" applyFont="1" applyFill="1" applyBorder="1" applyAlignment="1" applyProtection="1">
      <alignment vertical="center" wrapText="1"/>
      <protection/>
    </xf>
    <xf numFmtId="0" fontId="0" fillId="0" borderId="51" xfId="0" applyBorder="1" applyAlignment="1">
      <alignment horizontal="left" wrapText="1"/>
    </xf>
    <xf numFmtId="49" fontId="18" fillId="0" borderId="0" xfId="96" applyNumberFormat="1" applyFont="1" applyBorder="1" applyAlignment="1">
      <alignment horizontal="center"/>
      <protection/>
    </xf>
    <xf numFmtId="0" fontId="0" fillId="0" borderId="22" xfId="0" applyFont="1" applyBorder="1" applyAlignment="1">
      <alignment vertical="top" wrapText="1"/>
    </xf>
    <xf numFmtId="0" fontId="0" fillId="0" borderId="25" xfId="0" applyFont="1" applyBorder="1" applyAlignment="1">
      <alignment vertical="top" wrapText="1"/>
    </xf>
    <xf numFmtId="196" fontId="19" fillId="55" borderId="33" xfId="97" applyNumberFormat="1" applyFont="1" applyFill="1" applyBorder="1" applyAlignment="1">
      <alignment horizontal="right" vertical="top" wrapText="1"/>
      <protection/>
    </xf>
    <xf numFmtId="0" fontId="0" fillId="0" borderId="24" xfId="0" applyFont="1" applyBorder="1" applyAlignment="1">
      <alignment/>
    </xf>
    <xf numFmtId="0" fontId="0" fillId="0" borderId="60" xfId="0" applyBorder="1" applyAlignment="1">
      <alignment/>
    </xf>
    <xf numFmtId="3" fontId="0" fillId="0" borderId="51" xfId="96" applyNumberFormat="1" applyFont="1" applyFill="1" applyBorder="1" applyAlignment="1">
      <alignment/>
      <protection/>
    </xf>
    <xf numFmtId="3" fontId="0" fillId="0" borderId="61" xfId="96" applyNumberFormat="1" applyFont="1" applyFill="1" applyBorder="1" applyAlignment="1">
      <alignment/>
      <protection/>
    </xf>
    <xf numFmtId="196" fontId="0" fillId="0" borderId="50" xfId="84" applyNumberFormat="1" applyFont="1" applyBorder="1" applyAlignment="1">
      <alignment/>
    </xf>
    <xf numFmtId="196" fontId="0" fillId="0" borderId="0" xfId="84" applyNumberFormat="1" applyFont="1" applyBorder="1" applyAlignment="1">
      <alignment/>
    </xf>
    <xf numFmtId="196" fontId="0" fillId="0" borderId="51" xfId="84" applyNumberFormat="1" applyFont="1" applyBorder="1" applyAlignment="1">
      <alignment/>
    </xf>
    <xf numFmtId="0" fontId="0" fillId="0" borderId="61" xfId="0" applyBorder="1" applyAlignment="1">
      <alignment/>
    </xf>
    <xf numFmtId="203" fontId="23" fillId="55" borderId="36" xfId="96" applyNumberFormat="1" applyFont="1" applyFill="1" applyBorder="1" applyAlignment="1" applyProtection="1">
      <alignment horizontal="left" vertical="top"/>
      <protection/>
    </xf>
    <xf numFmtId="0" fontId="23" fillId="55" borderId="37" xfId="96" applyFont="1" applyFill="1" applyBorder="1" applyAlignment="1" applyProtection="1">
      <alignment vertical="top" wrapText="1"/>
      <protection/>
    </xf>
    <xf numFmtId="3" fontId="23" fillId="55" borderId="41" xfId="0" applyNumberFormat="1" applyFont="1" applyFill="1" applyBorder="1" applyAlignment="1" applyProtection="1">
      <alignment vertical="top" wrapText="1"/>
      <protection/>
    </xf>
    <xf numFmtId="3" fontId="23" fillId="55" borderId="36" xfId="0" applyNumberFormat="1" applyFont="1" applyFill="1" applyBorder="1" applyAlignment="1" applyProtection="1">
      <alignment vertical="top" wrapText="1"/>
      <protection/>
    </xf>
    <xf numFmtId="0" fontId="23" fillId="55" borderId="0" xfId="0" applyFont="1" applyFill="1" applyAlignment="1">
      <alignment vertical="top"/>
    </xf>
    <xf numFmtId="203" fontId="23" fillId="55" borderId="44" xfId="96" applyNumberFormat="1" applyFont="1" applyFill="1" applyBorder="1" applyAlignment="1" applyProtection="1">
      <alignment horizontal="left" vertical="top"/>
      <protection/>
    </xf>
    <xf numFmtId="0" fontId="23" fillId="55" borderId="44" xfId="96" applyFont="1" applyFill="1" applyBorder="1" applyAlignment="1" applyProtection="1">
      <alignment horizontal="left" vertical="top" wrapText="1"/>
      <protection/>
    </xf>
    <xf numFmtId="3" fontId="23" fillId="55" borderId="45" xfId="0" applyNumberFormat="1" applyFont="1" applyFill="1" applyBorder="1" applyAlignment="1" applyProtection="1">
      <alignment vertical="top"/>
      <protection/>
    </xf>
    <xf numFmtId="3" fontId="23" fillId="55" borderId="46" xfId="0" applyNumberFormat="1" applyFont="1" applyFill="1" applyBorder="1" applyAlignment="1" applyProtection="1">
      <alignment vertical="top"/>
      <protection/>
    </xf>
    <xf numFmtId="3" fontId="23" fillId="55" borderId="42" xfId="0" applyNumberFormat="1" applyFont="1" applyFill="1" applyBorder="1" applyAlignment="1" applyProtection="1">
      <alignment vertical="top"/>
      <protection/>
    </xf>
    <xf numFmtId="3" fontId="23" fillId="55" borderId="41" xfId="0" applyNumberFormat="1" applyFont="1" applyFill="1" applyBorder="1" applyAlignment="1" applyProtection="1">
      <alignment vertical="top"/>
      <protection/>
    </xf>
    <xf numFmtId="3" fontId="23" fillId="55" borderId="24" xfId="0" applyNumberFormat="1" applyFont="1" applyFill="1" applyBorder="1" applyAlignment="1" applyProtection="1">
      <alignment horizontal="right" vertical="top" wrapText="1"/>
      <protection/>
    </xf>
    <xf numFmtId="0" fontId="33" fillId="0" borderId="33" xfId="0" applyFont="1" applyBorder="1" applyAlignment="1">
      <alignment horizontal="justify"/>
    </xf>
    <xf numFmtId="194" fontId="0" fillId="55" borderId="33" xfId="97" applyNumberFormat="1" applyFont="1" applyFill="1" applyBorder="1" applyAlignment="1">
      <alignment horizontal="center" vertical="top" wrapText="1"/>
      <protection/>
    </xf>
    <xf numFmtId="200" fontId="0" fillId="55" borderId="33" xfId="0" applyNumberFormat="1" applyFont="1" applyFill="1" applyBorder="1" applyAlignment="1" applyProtection="1">
      <alignment horizontal="center" vertical="top" wrapText="1"/>
      <protection/>
    </xf>
    <xf numFmtId="200" fontId="0" fillId="55" borderId="33" xfId="97" applyNumberFormat="1" applyFont="1" applyFill="1" applyBorder="1" applyAlignment="1">
      <alignment horizontal="center" vertical="top" wrapText="1"/>
      <protection/>
    </xf>
    <xf numFmtId="14" fontId="0" fillId="55" borderId="33" xfId="97" applyNumberFormat="1" applyFont="1" applyFill="1" applyBorder="1" applyAlignment="1">
      <alignment horizontal="center" vertical="top" wrapText="1"/>
      <protection/>
    </xf>
    <xf numFmtId="14" fontId="70" fillId="55" borderId="33" xfId="0" applyNumberFormat="1" applyFont="1" applyFill="1" applyBorder="1" applyAlignment="1">
      <alignment horizontal="center" vertical="top" wrapText="1"/>
    </xf>
    <xf numFmtId="3" fontId="0" fillId="0" borderId="0" xfId="97" applyNumberFormat="1" applyFont="1" applyAlignment="1">
      <alignment horizontal="center" vertical="center"/>
      <protection/>
    </xf>
    <xf numFmtId="0" fontId="0" fillId="0" borderId="0" xfId="0" applyAlignment="1">
      <alignment horizontal="center"/>
    </xf>
    <xf numFmtId="196" fontId="18" fillId="0" borderId="0" xfId="84" applyNumberFormat="1" applyFont="1" applyBorder="1" applyAlignment="1">
      <alignment horizontal="center"/>
    </xf>
    <xf numFmtId="196" fontId="0" fillId="0" borderId="0" xfId="84" applyNumberFormat="1" applyFont="1" applyAlignment="1">
      <alignment horizontal="center" vertical="center"/>
    </xf>
    <xf numFmtId="196" fontId="0" fillId="0" borderId="0" xfId="84" applyNumberFormat="1" applyFont="1" applyAlignment="1">
      <alignment horizontal="center"/>
    </xf>
    <xf numFmtId="0" fontId="0" fillId="0" borderId="26" xfId="0" applyFont="1" applyBorder="1" applyAlignment="1">
      <alignment horizontal="justify"/>
    </xf>
    <xf numFmtId="0" fontId="0" fillId="0" borderId="62" xfId="0" applyFont="1" applyBorder="1" applyAlignment="1">
      <alignment vertical="top" wrapText="1"/>
    </xf>
    <xf numFmtId="0" fontId="0" fillId="0" borderId="27" xfId="0" applyFont="1" applyBorder="1" applyAlignment="1">
      <alignment horizontal="justify"/>
    </xf>
    <xf numFmtId="0" fontId="0" fillId="0" borderId="27" xfId="0" applyFont="1" applyBorder="1" applyAlignment="1">
      <alignment vertical="top" wrapText="1"/>
    </xf>
    <xf numFmtId="0" fontId="0" fillId="0" borderId="27" xfId="0" applyFont="1" applyBorder="1" applyAlignment="1">
      <alignment horizontal="center" vertical="top" wrapText="1"/>
    </xf>
    <xf numFmtId="0" fontId="0" fillId="0" borderId="27" xfId="0" applyFont="1" applyBorder="1" applyAlignment="1">
      <alignment horizontal="center"/>
    </xf>
    <xf numFmtId="0" fontId="33" fillId="0" borderId="52" xfId="0" applyFont="1" applyBorder="1" applyAlignment="1">
      <alignment horizontal="justify"/>
    </xf>
    <xf numFmtId="0" fontId="0" fillId="0" borderId="60" xfId="0" applyFont="1" applyBorder="1" applyAlignment="1">
      <alignment horizontal="justify"/>
    </xf>
    <xf numFmtId="0" fontId="0" fillId="0" borderId="50" xfId="0" applyFont="1" applyBorder="1" applyAlignment="1">
      <alignment horizontal="justify"/>
    </xf>
    <xf numFmtId="0" fontId="0" fillId="0" borderId="0" xfId="0" applyFont="1" applyBorder="1" applyAlignment="1">
      <alignment horizontal="justify"/>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xf>
    <xf numFmtId="0" fontId="0" fillId="0" borderId="51" xfId="0" applyFont="1" applyBorder="1" applyAlignment="1">
      <alignment horizontal="justify"/>
    </xf>
    <xf numFmtId="0" fontId="0" fillId="0" borderId="63" xfId="0" applyFont="1" applyBorder="1" applyAlignment="1">
      <alignment horizontal="justify"/>
    </xf>
    <xf numFmtId="0" fontId="22" fillId="33" borderId="64" xfId="97" applyNumberFormat="1" applyFont="1" applyFill="1" applyBorder="1" applyAlignment="1">
      <alignment horizontal="center" vertical="center" wrapText="1"/>
      <protection/>
    </xf>
    <xf numFmtId="0" fontId="19" fillId="55" borderId="43" xfId="97" applyFont="1" applyFill="1" applyBorder="1" applyAlignment="1">
      <alignment horizontal="justify" vertical="top" wrapText="1"/>
      <protection/>
    </xf>
    <xf numFmtId="3" fontId="0" fillId="55" borderId="43" xfId="97" applyNumberFormat="1" applyFont="1" applyFill="1" applyBorder="1" applyAlignment="1">
      <alignment horizontal="justify" vertical="top" wrapText="1"/>
      <protection/>
    </xf>
    <xf numFmtId="0" fontId="0" fillId="55" borderId="43" xfId="0" applyFont="1" applyFill="1" applyBorder="1" applyAlignment="1">
      <alignment horizontal="justify" vertical="top" wrapText="1"/>
    </xf>
    <xf numFmtId="0" fontId="0" fillId="55" borderId="43" xfId="0" applyFont="1" applyFill="1" applyBorder="1" applyAlignment="1" applyProtection="1">
      <alignment horizontal="justify" vertical="top"/>
      <protection locked="0"/>
    </xf>
    <xf numFmtId="0" fontId="0" fillId="55" borderId="0" xfId="0" applyFont="1" applyFill="1" applyBorder="1" applyAlignment="1">
      <alignment vertical="top" wrapText="1"/>
    </xf>
    <xf numFmtId="0" fontId="37" fillId="55" borderId="43" xfId="97" applyFont="1" applyFill="1" applyBorder="1" applyAlignment="1">
      <alignment horizontal="justify" vertical="top" wrapText="1"/>
      <protection/>
    </xf>
    <xf numFmtId="49" fontId="0" fillId="55" borderId="43" xfId="97" applyNumberFormat="1" applyFont="1" applyFill="1" applyBorder="1" applyAlignment="1">
      <alignment vertical="top" wrapText="1"/>
      <protection/>
    </xf>
    <xf numFmtId="49" fontId="0" fillId="55" borderId="43" xfId="97" applyNumberFormat="1" applyFont="1" applyFill="1" applyBorder="1" applyAlignment="1">
      <alignment horizontal="justify" vertical="top" wrapText="1"/>
      <protection/>
    </xf>
    <xf numFmtId="0" fontId="19" fillId="55" borderId="43" xfId="97" applyFont="1" applyFill="1" applyBorder="1" applyAlignment="1">
      <alignment horizontal="justify" vertical="top"/>
      <protection/>
    </xf>
    <xf numFmtId="192" fontId="0" fillId="55" borderId="43" xfId="97" applyNumberFormat="1" applyFont="1" applyFill="1" applyBorder="1" applyAlignment="1">
      <alignment horizontal="justify" vertical="top" wrapText="1"/>
      <protection/>
    </xf>
    <xf numFmtId="0" fontId="0" fillId="55" borderId="43" xfId="97" applyFont="1" applyFill="1" applyBorder="1" applyAlignment="1">
      <alignment horizontal="justify" vertical="top"/>
      <protection/>
    </xf>
    <xf numFmtId="0" fontId="19" fillId="55" borderId="43" xfId="97" applyFont="1" applyFill="1" applyBorder="1" applyAlignment="1">
      <alignment horizontal="justify" vertical="center" wrapText="1"/>
      <protection/>
    </xf>
    <xf numFmtId="196" fontId="0" fillId="0" borderId="0" xfId="86" applyNumberFormat="1" applyFont="1" applyAlignment="1">
      <alignment horizontal="right"/>
    </xf>
    <xf numFmtId="196" fontId="0" fillId="0" borderId="0" xfId="86" applyNumberFormat="1" applyFont="1" applyAlignment="1">
      <alignment/>
    </xf>
    <xf numFmtId="0" fontId="0" fillId="0" borderId="0" xfId="0" applyAlignment="1">
      <alignment horizontal="right"/>
    </xf>
    <xf numFmtId="0" fontId="0" fillId="0" borderId="0" xfId="0" applyFont="1" applyAlignment="1">
      <alignment horizontal="justify"/>
    </xf>
    <xf numFmtId="0" fontId="44" fillId="0" borderId="0" xfId="97" applyFont="1" applyAlignment="1">
      <alignment vertical="center"/>
      <protection/>
    </xf>
    <xf numFmtId="196" fontId="0" fillId="0" borderId="24" xfId="86" applyNumberFormat="1" applyFont="1" applyBorder="1" applyAlignment="1">
      <alignment/>
    </xf>
    <xf numFmtId="0" fontId="0" fillId="0" borderId="24" xfId="0" applyBorder="1" applyAlignment="1">
      <alignment wrapText="1"/>
    </xf>
    <xf numFmtId="0" fontId="0" fillId="0" borderId="24" xfId="0" applyBorder="1" applyAlignment="1">
      <alignment horizontal="center" wrapText="1"/>
    </xf>
    <xf numFmtId="193" fontId="0" fillId="0" borderId="0" xfId="97" applyNumberFormat="1" applyFont="1" applyAlignment="1">
      <alignment horizontal="left" vertical="center"/>
      <protection/>
    </xf>
    <xf numFmtId="0" fontId="0" fillId="0" borderId="50" xfId="96" applyFont="1" applyFill="1" applyBorder="1" applyAlignment="1">
      <alignment horizontal="center"/>
      <protection/>
    </xf>
    <xf numFmtId="49" fontId="22" fillId="59" borderId="65" xfId="97" applyNumberFormat="1" applyFont="1" applyFill="1" applyBorder="1" applyAlignment="1">
      <alignment horizontal="center" vertical="center" wrapText="1"/>
      <protection/>
    </xf>
    <xf numFmtId="0" fontId="23" fillId="0" borderId="54" xfId="0" applyFont="1" applyBorder="1" applyAlignment="1">
      <alignment horizontal="left" vertical="distributed" wrapText="1"/>
    </xf>
    <xf numFmtId="0" fontId="23" fillId="0" borderId="55" xfId="0" applyFont="1" applyBorder="1" applyAlignment="1">
      <alignment horizontal="left" vertical="distributed"/>
    </xf>
    <xf numFmtId="49" fontId="18" fillId="0" borderId="0" xfId="96" applyNumberFormat="1" applyFont="1" applyAlignment="1">
      <alignment horizontal="center"/>
      <protection/>
    </xf>
    <xf numFmtId="0" fontId="26" fillId="0" borderId="21" xfId="0" applyFont="1" applyBorder="1" applyAlignment="1">
      <alignment horizontal="center"/>
    </xf>
    <xf numFmtId="0" fontId="26" fillId="0" borderId="0" xfId="0" applyFont="1" applyBorder="1" applyAlignment="1">
      <alignment horizontal="center"/>
    </xf>
    <xf numFmtId="0" fontId="26" fillId="0" borderId="22" xfId="0" applyFont="1" applyBorder="1" applyAlignment="1">
      <alignment horizontal="center"/>
    </xf>
    <xf numFmtId="0" fontId="18" fillId="0" borderId="0" xfId="0" applyFont="1" applyAlignment="1">
      <alignment horizontal="center"/>
    </xf>
    <xf numFmtId="49" fontId="42" fillId="0" borderId="50" xfId="96" applyNumberFormat="1" applyFont="1" applyBorder="1" applyAlignment="1">
      <alignment horizontal="center" wrapText="1"/>
      <protection/>
    </xf>
    <xf numFmtId="49" fontId="42" fillId="0" borderId="0" xfId="96" applyNumberFormat="1" applyFont="1" applyBorder="1" applyAlignment="1">
      <alignment horizontal="center" wrapText="1"/>
      <protection/>
    </xf>
    <xf numFmtId="49" fontId="42" fillId="0" borderId="51" xfId="96" applyNumberFormat="1" applyFont="1" applyBorder="1" applyAlignment="1">
      <alignment horizontal="center" wrapText="1"/>
      <protection/>
    </xf>
    <xf numFmtId="49" fontId="42" fillId="0" borderId="50" xfId="96" applyNumberFormat="1" applyFont="1" applyBorder="1" applyAlignment="1">
      <alignment horizontal="center"/>
      <protection/>
    </xf>
    <xf numFmtId="49" fontId="42" fillId="0" borderId="0" xfId="96" applyNumberFormat="1" applyFont="1" applyBorder="1" applyAlignment="1">
      <alignment horizontal="center"/>
      <protection/>
    </xf>
    <xf numFmtId="49" fontId="42" fillId="0" borderId="51" xfId="96" applyNumberFormat="1" applyFont="1" applyBorder="1" applyAlignment="1">
      <alignment horizontal="center"/>
      <protection/>
    </xf>
    <xf numFmtId="0" fontId="43" fillId="0" borderId="0" xfId="0" applyFont="1" applyBorder="1" applyAlignment="1">
      <alignment horizontal="center"/>
    </xf>
    <xf numFmtId="0" fontId="43" fillId="0" borderId="22" xfId="0" applyFont="1" applyBorder="1" applyAlignment="1">
      <alignment horizontal="center"/>
    </xf>
    <xf numFmtId="0" fontId="22" fillId="57" borderId="33" xfId="0" applyFont="1" applyFill="1" applyBorder="1" applyAlignment="1" applyProtection="1">
      <alignment horizontal="center" vertical="center" wrapText="1"/>
      <protection locked="0"/>
    </xf>
    <xf numFmtId="0" fontId="22" fillId="57" borderId="57" xfId="0" applyFont="1" applyFill="1" applyBorder="1" applyAlignment="1" applyProtection="1">
      <alignment horizontal="center" vertical="center" wrapText="1"/>
      <protection locked="0"/>
    </xf>
    <xf numFmtId="1" fontId="22" fillId="17" borderId="33" xfId="0" applyNumberFormat="1" applyFont="1" applyFill="1" applyBorder="1" applyAlignment="1" applyProtection="1">
      <alignment horizontal="center" vertical="center" wrapText="1"/>
      <protection locked="0"/>
    </xf>
    <xf numFmtId="1" fontId="22" fillId="17" borderId="57" xfId="0" applyNumberFormat="1" applyFont="1" applyFill="1" applyBorder="1" applyAlignment="1" applyProtection="1">
      <alignment horizontal="center" vertical="center" wrapText="1"/>
      <protection locked="0"/>
    </xf>
    <xf numFmtId="0" fontId="22" fillId="7" borderId="33" xfId="0" applyFont="1" applyFill="1" applyBorder="1" applyAlignment="1" applyProtection="1">
      <alignment horizontal="center" vertical="center" textRotation="90" wrapText="1"/>
      <protection locked="0"/>
    </xf>
    <xf numFmtId="0" fontId="22" fillId="7" borderId="57" xfId="0" applyFont="1" applyFill="1" applyBorder="1" applyAlignment="1" applyProtection="1">
      <alignment horizontal="center" vertical="center" textRotation="90" wrapText="1"/>
      <protection locked="0"/>
    </xf>
    <xf numFmtId="0" fontId="22" fillId="4" borderId="33" xfId="0" applyFont="1" applyFill="1" applyBorder="1" applyAlignment="1">
      <alignment horizontal="center" vertical="center" wrapText="1"/>
    </xf>
    <xf numFmtId="0" fontId="28" fillId="0" borderId="33" xfId="86" applyNumberFormat="1" applyFont="1" applyBorder="1" applyAlignment="1">
      <alignment/>
    </xf>
    <xf numFmtId="0" fontId="22" fillId="14" borderId="57" xfId="0" applyFont="1" applyFill="1" applyBorder="1" applyAlignment="1" applyProtection="1">
      <alignment horizontal="center" vertical="center" wrapText="1"/>
      <protection locked="0"/>
    </xf>
    <xf numFmtId="0" fontId="22" fillId="14" borderId="58" xfId="0" applyFont="1" applyFill="1" applyBorder="1" applyAlignment="1" applyProtection="1">
      <alignment horizontal="center" vertical="center" wrapText="1"/>
      <protection locked="0"/>
    </xf>
    <xf numFmtId="206" fontId="22" fillId="16" borderId="57" xfId="0" applyNumberFormat="1" applyFont="1" applyFill="1" applyBorder="1" applyAlignment="1" applyProtection="1">
      <alignment horizontal="center" vertical="center" wrapText="1"/>
      <protection locked="0"/>
    </xf>
    <xf numFmtId="206" fontId="22" fillId="16" borderId="58" xfId="0" applyNumberFormat="1" applyFont="1" applyFill="1" applyBorder="1" applyAlignment="1" applyProtection="1">
      <alignment horizontal="center" vertical="center" wrapText="1"/>
      <protection locked="0"/>
    </xf>
    <xf numFmtId="49" fontId="22" fillId="4" borderId="33" xfId="0" applyNumberFormat="1" applyFont="1" applyFill="1" applyBorder="1" applyAlignment="1">
      <alignment horizontal="center" vertical="center" wrapText="1"/>
    </xf>
    <xf numFmtId="49" fontId="22" fillId="4" borderId="57" xfId="0" applyNumberFormat="1" applyFont="1" applyFill="1" applyBorder="1" applyAlignment="1">
      <alignment horizontal="center" vertical="center" wrapText="1"/>
    </xf>
    <xf numFmtId="0" fontId="22" fillId="14" borderId="33" xfId="0" applyFont="1" applyFill="1" applyBorder="1" applyAlignment="1" applyProtection="1">
      <alignment horizontal="center" vertical="center" wrapText="1"/>
      <protection locked="0"/>
    </xf>
    <xf numFmtId="0" fontId="22" fillId="60" borderId="33" xfId="0" applyFont="1" applyFill="1" applyBorder="1" applyAlignment="1" applyProtection="1">
      <alignment horizontal="center" vertical="center" wrapText="1"/>
      <protection locked="0"/>
    </xf>
    <xf numFmtId="0" fontId="22" fillId="60" borderId="57" xfId="0" applyFont="1" applyFill="1" applyBorder="1" applyAlignment="1" applyProtection="1">
      <alignment horizontal="center" vertical="center" wrapText="1"/>
      <protection locked="0"/>
    </xf>
    <xf numFmtId="0" fontId="22" fillId="14" borderId="54" xfId="0" applyFont="1" applyFill="1" applyBorder="1" applyAlignment="1">
      <alignment horizontal="center" vertical="center" wrapText="1"/>
    </xf>
    <xf numFmtId="0" fontId="22" fillId="14" borderId="66" xfId="0" applyFont="1" applyFill="1" applyBorder="1" applyAlignment="1">
      <alignment horizontal="center" vertical="center" wrapText="1"/>
    </xf>
    <xf numFmtId="0" fontId="22" fillId="14" borderId="55" xfId="0" applyFont="1" applyFill="1" applyBorder="1" applyAlignment="1">
      <alignment horizontal="center" vertical="center" wrapText="1"/>
    </xf>
    <xf numFmtId="0" fontId="22" fillId="4" borderId="54"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22" fillId="4" borderId="55" xfId="0" applyFont="1" applyFill="1" applyBorder="1" applyAlignment="1">
      <alignment horizontal="center" vertical="center" wrapText="1"/>
    </xf>
    <xf numFmtId="0" fontId="22" fillId="51" borderId="33" xfId="0" applyFont="1" applyFill="1" applyBorder="1" applyAlignment="1" applyProtection="1">
      <alignment horizontal="center" vertical="center" wrapText="1"/>
      <protection locked="0"/>
    </xf>
    <xf numFmtId="0" fontId="22" fillId="51" borderId="57" xfId="0" applyFont="1" applyFill="1" applyBorder="1" applyAlignment="1" applyProtection="1">
      <alignment horizontal="center" vertical="center" wrapText="1"/>
      <protection locked="0"/>
    </xf>
    <xf numFmtId="0" fontId="22" fillId="51" borderId="58" xfId="0" applyFont="1" applyFill="1" applyBorder="1" applyAlignment="1" applyProtection="1">
      <alignment horizontal="center" vertical="center" wrapText="1"/>
      <protection locked="0"/>
    </xf>
    <xf numFmtId="0" fontId="22" fillId="14" borderId="33" xfId="0" applyFont="1" applyFill="1" applyBorder="1" applyAlignment="1">
      <alignment horizontal="center" vertical="center" wrapText="1"/>
    </xf>
    <xf numFmtId="0" fontId="22" fillId="0" borderId="57" xfId="0" applyFont="1" applyBorder="1" applyAlignment="1" applyProtection="1">
      <alignment horizontal="center" vertical="center" wrapText="1"/>
      <protection locked="0"/>
    </xf>
    <xf numFmtId="0" fontId="28" fillId="0" borderId="57" xfId="0" applyFont="1" applyBorder="1" applyAlignment="1">
      <alignment horizontal="center" vertical="center" wrapText="1"/>
    </xf>
    <xf numFmtId="0" fontId="22" fillId="14" borderId="33" xfId="0" applyNumberFormat="1" applyFont="1" applyFill="1" applyBorder="1" applyAlignment="1">
      <alignment horizontal="center" vertical="center" textRotation="90" wrapText="1"/>
    </xf>
    <xf numFmtId="0" fontId="22" fillId="14" borderId="57" xfId="0" applyNumberFormat="1" applyFont="1" applyFill="1" applyBorder="1" applyAlignment="1">
      <alignment horizontal="center" vertical="center" textRotation="90" wrapText="1"/>
    </xf>
    <xf numFmtId="0" fontId="28" fillId="0" borderId="33" xfId="0" applyFont="1" applyBorder="1" applyAlignment="1">
      <alignment horizontal="center" vertical="center" wrapText="1"/>
    </xf>
    <xf numFmtId="0" fontId="22" fillId="0" borderId="33" xfId="0" applyFont="1" applyFill="1" applyBorder="1" applyAlignment="1" applyProtection="1">
      <alignment horizontal="center" vertical="center" wrapText="1"/>
      <protection locked="0"/>
    </xf>
    <xf numFmtId="0" fontId="39" fillId="14" borderId="33" xfId="0" applyFont="1" applyFill="1" applyBorder="1" applyAlignment="1">
      <alignment horizontal="center" vertical="center" wrapText="1"/>
    </xf>
    <xf numFmtId="0" fontId="40" fillId="0" borderId="33" xfId="0" applyFont="1" applyBorder="1" applyAlignment="1">
      <alignment horizontal="center" vertical="center" wrapText="1"/>
    </xf>
    <xf numFmtId="0" fontId="19" fillId="18" borderId="53" xfId="97" applyFont="1" applyFill="1" applyBorder="1" applyAlignment="1">
      <alignment horizontal="center" vertical="top" wrapText="1"/>
      <protection/>
    </xf>
    <xf numFmtId="0" fontId="20" fillId="18" borderId="33" xfId="97" applyFont="1" applyFill="1" applyBorder="1" applyAlignment="1">
      <alignment horizontal="justify" vertical="top" wrapText="1"/>
      <protection/>
    </xf>
    <xf numFmtId="0" fontId="19" fillId="18" borderId="33" xfId="97" applyFont="1" applyFill="1" applyBorder="1" applyAlignment="1">
      <alignment horizontal="center" vertical="top" wrapText="1"/>
      <protection/>
    </xf>
    <xf numFmtId="0" fontId="0" fillId="18" borderId="33" xfId="0" applyFont="1" applyFill="1" applyBorder="1" applyAlignment="1">
      <alignment horizontal="right" vertical="top" wrapText="1"/>
    </xf>
    <xf numFmtId="0" fontId="0" fillId="18" borderId="33" xfId="0" applyFont="1" applyFill="1" applyBorder="1" applyAlignment="1">
      <alignment horizontal="left" vertical="top" wrapText="1"/>
    </xf>
    <xf numFmtId="0" fontId="19" fillId="18" borderId="33" xfId="97" applyFont="1" applyFill="1" applyBorder="1" applyAlignment="1">
      <alignment horizontal="justify" vertical="top" wrapText="1"/>
      <protection/>
    </xf>
    <xf numFmtId="196" fontId="18" fillId="18" borderId="33" xfId="84" applyNumberFormat="1" applyFont="1" applyFill="1" applyBorder="1" applyAlignment="1">
      <alignment horizontal="right" vertical="center"/>
    </xf>
    <xf numFmtId="196" fontId="18" fillId="18" borderId="33" xfId="84" applyNumberFormat="1" applyFont="1" applyFill="1" applyBorder="1" applyAlignment="1">
      <alignment vertical="center"/>
    </xf>
    <xf numFmtId="196" fontId="18" fillId="18" borderId="33" xfId="84" applyNumberFormat="1" applyFont="1" applyFill="1" applyBorder="1" applyAlignment="1">
      <alignment horizontal="center" vertical="center"/>
    </xf>
    <xf numFmtId="193" fontId="0" fillId="18" borderId="33" xfId="0" applyNumberFormat="1" applyFont="1" applyFill="1" applyBorder="1" applyAlignment="1">
      <alignment horizontal="center" vertical="top"/>
    </xf>
    <xf numFmtId="200" fontId="0" fillId="18" borderId="33" xfId="0" applyNumberFormat="1" applyFont="1" applyFill="1" applyBorder="1" applyAlignment="1">
      <alignment horizontal="center" vertical="top"/>
    </xf>
    <xf numFmtId="0" fontId="0" fillId="18" borderId="33" xfId="0" applyNumberFormat="1" applyFont="1" applyFill="1" applyBorder="1" applyAlignment="1">
      <alignment horizontal="center" vertical="top"/>
    </xf>
    <xf numFmtId="0" fontId="19" fillId="18" borderId="33" xfId="97" applyFont="1" applyFill="1" applyBorder="1" applyAlignment="1">
      <alignment horizontal="justify" vertical="top"/>
      <protection/>
    </xf>
    <xf numFmtId="0" fontId="19" fillId="18" borderId="43" xfId="97" applyFont="1" applyFill="1" applyBorder="1" applyAlignment="1">
      <alignment horizontal="justify" vertical="top"/>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Encabezado 1" xfId="64"/>
    <cellStyle name="Encabezado 4" xfId="65"/>
    <cellStyle name="Énfasis1" xfId="66"/>
    <cellStyle name="Énfasis2" xfId="67"/>
    <cellStyle name="Énfasis3" xfId="68"/>
    <cellStyle name="Énfasis4" xfId="69"/>
    <cellStyle name="Énfasis5" xfId="70"/>
    <cellStyle name="Énfasis6" xfId="71"/>
    <cellStyle name="Entrada" xfId="72"/>
    <cellStyle name="Explanatory Text" xfId="73"/>
    <cellStyle name="Good" xfId="74"/>
    <cellStyle name="Heading 1" xfId="75"/>
    <cellStyle name="Heading 2" xfId="76"/>
    <cellStyle name="Heading 3" xfId="77"/>
    <cellStyle name="Heading 4" xfId="78"/>
    <cellStyle name="Hyperlink" xfId="79"/>
    <cellStyle name="Followed Hyperlink" xfId="80"/>
    <cellStyle name="Incorrecto" xfId="81"/>
    <cellStyle name="Input" xfId="82"/>
    <cellStyle name="Linked Cell" xfId="83"/>
    <cellStyle name="Comma" xfId="84"/>
    <cellStyle name="Comma [0]" xfId="85"/>
    <cellStyle name="Millares 2" xfId="86"/>
    <cellStyle name="Millares 3" xfId="87"/>
    <cellStyle name="Millares 3 2" xfId="88"/>
    <cellStyle name="Millares 4" xfId="89"/>
    <cellStyle name="Millares 5" xfId="90"/>
    <cellStyle name="Currency" xfId="91"/>
    <cellStyle name="Currency [0]" xfId="92"/>
    <cellStyle name="Neutral" xfId="93"/>
    <cellStyle name="Normal 2" xfId="94"/>
    <cellStyle name="Normal 6" xfId="95"/>
    <cellStyle name="Normal 9" xfId="96"/>
    <cellStyle name="Normal_Hoja1" xfId="97"/>
    <cellStyle name="Notas" xfId="98"/>
    <cellStyle name="Note" xfId="99"/>
    <cellStyle name="Output" xfId="100"/>
    <cellStyle name="Percent" xfId="101"/>
    <cellStyle name="Porcentaje 2" xfId="102"/>
    <cellStyle name="Salida" xfId="103"/>
    <cellStyle name="Texto de advertencia" xfId="104"/>
    <cellStyle name="Texto explicativo" xfId="105"/>
    <cellStyle name="Title" xfId="106"/>
    <cellStyle name="Título" xfId="107"/>
    <cellStyle name="Título 2" xfId="108"/>
    <cellStyle name="Título 3" xfId="109"/>
    <cellStyle name="Total" xfId="110"/>
    <cellStyle name="Warning Text"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76200</xdr:rowOff>
    </xdr:from>
    <xdr:to>
      <xdr:col>1</xdr:col>
      <xdr:colOff>0</xdr:colOff>
      <xdr:row>4</xdr:row>
      <xdr:rowOff>104775</xdr:rowOff>
    </xdr:to>
    <xdr:pic>
      <xdr:nvPicPr>
        <xdr:cNvPr id="1" name="Imagen 1" descr="logo nuevo contraloria"/>
        <xdr:cNvPicPr preferRelativeResize="1">
          <a:picLocks noChangeAspect="1"/>
        </xdr:cNvPicPr>
      </xdr:nvPicPr>
      <xdr:blipFill>
        <a:blip r:embed="rId1"/>
        <a:stretch>
          <a:fillRect/>
        </a:stretch>
      </xdr:blipFill>
      <xdr:spPr>
        <a:xfrm>
          <a:off x="28575" y="171450"/>
          <a:ext cx="86677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133350</xdr:rowOff>
    </xdr:from>
    <xdr:to>
      <xdr:col>1</xdr:col>
      <xdr:colOff>1409700</xdr:colOff>
      <xdr:row>4</xdr:row>
      <xdr:rowOff>76200</xdr:rowOff>
    </xdr:to>
    <xdr:pic>
      <xdr:nvPicPr>
        <xdr:cNvPr id="1" name="Picture 1" descr="logo nuevo contraloria"/>
        <xdr:cNvPicPr preferRelativeResize="1">
          <a:picLocks noChangeAspect="1"/>
        </xdr:cNvPicPr>
      </xdr:nvPicPr>
      <xdr:blipFill>
        <a:blip r:embed="rId1"/>
        <a:stretch>
          <a:fillRect/>
        </a:stretch>
      </xdr:blipFill>
      <xdr:spPr>
        <a:xfrm>
          <a:off x="57150" y="133350"/>
          <a:ext cx="1866900"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ICROTEL%20S.A.S." TargetMode="External" /></Relationships>
</file>

<file path=xl/worksheets/sheet1.xml><?xml version="1.0" encoding="utf-8"?>
<worksheet xmlns="http://schemas.openxmlformats.org/spreadsheetml/2006/main" xmlns:r="http://schemas.openxmlformats.org/officeDocument/2006/relationships">
  <sheetPr>
    <tabColor rgb="FF00B050"/>
  </sheetPr>
  <dimension ref="A1:Q65"/>
  <sheetViews>
    <sheetView zoomScale="90" zoomScaleNormal="90" zoomScalePageLayoutView="0" workbookViewId="0" topLeftCell="A1">
      <pane ySplit="12" topLeftCell="A55" activePane="bottomLeft" state="frozen"/>
      <selection pane="topLeft" activeCell="A1" sqref="A1"/>
      <selection pane="bottomLeft" activeCell="E62" sqref="E62"/>
    </sheetView>
  </sheetViews>
  <sheetFormatPr defaultColWidth="11.421875" defaultRowHeight="12.75"/>
  <cols>
    <col min="1" max="1" width="13.421875" style="0" customWidth="1"/>
    <col min="2" max="2" width="27.421875" style="0" customWidth="1"/>
    <col min="3" max="3" width="18.00390625" style="0" customWidth="1"/>
    <col min="4" max="8" width="18.140625" style="0" customWidth="1"/>
    <col min="9" max="9" width="15.7109375" style="0" customWidth="1"/>
    <col min="10" max="10" width="18.28125" style="0" customWidth="1"/>
    <col min="11" max="11" width="19.00390625" style="0" customWidth="1"/>
    <col min="12" max="12" width="5.140625" style="0" customWidth="1"/>
    <col min="13" max="13" width="14.7109375" style="0" bestFit="1" customWidth="1"/>
    <col min="14" max="14" width="25.28125" style="0" customWidth="1"/>
    <col min="15" max="15" width="21.7109375" style="0" bestFit="1" customWidth="1"/>
    <col min="16" max="16" width="20.28125" style="0" bestFit="1" customWidth="1"/>
    <col min="17" max="17" width="5.7109375" style="0" bestFit="1" customWidth="1"/>
  </cols>
  <sheetData>
    <row r="1" spans="1:13" ht="7.5" customHeight="1">
      <c r="A1" s="12"/>
      <c r="B1" s="12"/>
      <c r="C1" s="13"/>
      <c r="D1" s="14"/>
      <c r="E1" s="13"/>
      <c r="F1" s="13"/>
      <c r="G1" s="13"/>
      <c r="H1" s="13"/>
      <c r="I1" s="13"/>
      <c r="J1" s="13"/>
      <c r="K1" s="13"/>
      <c r="M1" s="113" t="s">
        <v>77</v>
      </c>
    </row>
    <row r="2" spans="1:11" ht="15" customHeight="1">
      <c r="A2" s="15"/>
      <c r="B2" s="15"/>
      <c r="C2" s="16"/>
      <c r="D2" s="17"/>
      <c r="E2" s="16"/>
      <c r="F2" s="16"/>
      <c r="G2" s="16"/>
      <c r="H2" s="16"/>
      <c r="I2" s="16"/>
      <c r="J2" s="470" t="s">
        <v>1</v>
      </c>
      <c r="K2" s="471"/>
    </row>
    <row r="3" spans="1:11" ht="15.75" customHeight="1">
      <c r="A3" s="15"/>
      <c r="B3" s="473" t="s">
        <v>2</v>
      </c>
      <c r="C3" s="474"/>
      <c r="D3" s="475"/>
      <c r="E3" s="242"/>
      <c r="F3" s="242"/>
      <c r="G3" s="242"/>
      <c r="H3" s="242"/>
      <c r="I3" s="16"/>
      <c r="J3" s="470" t="s">
        <v>3</v>
      </c>
      <c r="K3" s="471"/>
    </row>
    <row r="4" spans="1:11" ht="15" customHeight="1">
      <c r="A4" s="15"/>
      <c r="B4" s="15"/>
      <c r="C4" s="16"/>
      <c r="D4" s="17"/>
      <c r="E4" s="16"/>
      <c r="F4" s="16"/>
      <c r="G4" s="16"/>
      <c r="H4" s="16"/>
      <c r="I4" s="16"/>
      <c r="J4" s="470" t="s">
        <v>4</v>
      </c>
      <c r="K4" s="471"/>
    </row>
    <row r="5" spans="1:11" ht="15" customHeight="1">
      <c r="A5" s="15"/>
      <c r="B5" s="15"/>
      <c r="C5" s="16"/>
      <c r="D5" s="17"/>
      <c r="E5" s="16"/>
      <c r="F5" s="16"/>
      <c r="G5" s="16"/>
      <c r="H5" s="16"/>
      <c r="I5" s="16"/>
      <c r="J5" s="470" t="s">
        <v>597</v>
      </c>
      <c r="K5" s="471"/>
    </row>
    <row r="6" spans="1:11" ht="11.25" customHeight="1">
      <c r="A6" s="18"/>
      <c r="B6" s="18"/>
      <c r="C6" s="19"/>
      <c r="D6" s="20"/>
      <c r="E6" s="19"/>
      <c r="F6" s="19"/>
      <c r="G6" s="19"/>
      <c r="H6" s="19"/>
      <c r="I6" s="19"/>
      <c r="J6" s="19"/>
      <c r="K6" s="19"/>
    </row>
    <row r="7" spans="1:11" ht="12.75">
      <c r="A7" s="476" t="s">
        <v>5</v>
      </c>
      <c r="B7" s="476"/>
      <c r="C7" s="476"/>
      <c r="D7" s="476"/>
      <c r="E7" s="476"/>
      <c r="F7" s="476"/>
      <c r="G7" s="476"/>
      <c r="H7" s="476"/>
      <c r="I7" s="476"/>
      <c r="J7" s="476"/>
      <c r="K7" s="476"/>
    </row>
    <row r="8" spans="1:11" ht="12.75">
      <c r="A8" s="472" t="s">
        <v>267</v>
      </c>
      <c r="B8" s="472"/>
      <c r="C8" s="472"/>
      <c r="D8" s="472"/>
      <c r="E8" s="472"/>
      <c r="F8" s="472"/>
      <c r="G8" s="472"/>
      <c r="H8" s="472"/>
      <c r="I8" s="472"/>
      <c r="J8" s="472"/>
      <c r="K8" s="472"/>
    </row>
    <row r="9" spans="1:11" ht="12.75">
      <c r="A9" s="472" t="s">
        <v>90</v>
      </c>
      <c r="B9" s="472"/>
      <c r="C9" s="472"/>
      <c r="D9" s="472"/>
      <c r="E9" s="472"/>
      <c r="F9" s="472"/>
      <c r="G9" s="472"/>
      <c r="H9" s="472"/>
      <c r="I9" s="472"/>
      <c r="J9" s="472"/>
      <c r="K9" s="472"/>
    </row>
    <row r="10" spans="1:11" ht="6.75" customHeight="1" thickBot="1">
      <c r="A10" s="38"/>
      <c r="B10" s="38"/>
      <c r="C10" s="38"/>
      <c r="D10" s="38"/>
      <c r="E10" s="38"/>
      <c r="F10" s="38"/>
      <c r="G10" s="38"/>
      <c r="H10" s="38"/>
      <c r="I10" s="38"/>
      <c r="J10" s="38"/>
      <c r="K10" s="38"/>
    </row>
    <row r="11" spans="1:11" ht="83.25" customHeight="1" thickBot="1">
      <c r="A11" s="108" t="s">
        <v>6</v>
      </c>
      <c r="B11" s="108" t="s">
        <v>7</v>
      </c>
      <c r="C11" s="108" t="s">
        <v>321</v>
      </c>
      <c r="D11" s="108" t="s">
        <v>8</v>
      </c>
      <c r="E11" s="108" t="s">
        <v>588</v>
      </c>
      <c r="F11" s="369" t="s">
        <v>589</v>
      </c>
      <c r="G11" s="369" t="s">
        <v>590</v>
      </c>
      <c r="H11" s="368" t="s">
        <v>587</v>
      </c>
      <c r="I11" s="108" t="s">
        <v>591</v>
      </c>
      <c r="J11" s="109" t="s">
        <v>593</v>
      </c>
      <c r="K11" s="108" t="s">
        <v>592</v>
      </c>
    </row>
    <row r="12" spans="1:11" s="39" customFormat="1" ht="13.5" thickBot="1">
      <c r="A12" s="44">
        <v>1</v>
      </c>
      <c r="B12" s="44">
        <v>2</v>
      </c>
      <c r="C12" s="44">
        <v>3</v>
      </c>
      <c r="D12" s="44">
        <v>4</v>
      </c>
      <c r="E12" s="44">
        <v>5</v>
      </c>
      <c r="F12" s="44">
        <v>6</v>
      </c>
      <c r="G12" s="44">
        <v>7</v>
      </c>
      <c r="H12" s="44">
        <v>8</v>
      </c>
      <c r="I12" s="44">
        <v>9</v>
      </c>
      <c r="J12" s="45">
        <v>10</v>
      </c>
      <c r="K12" s="44">
        <v>11</v>
      </c>
    </row>
    <row r="13" spans="1:11" s="55" customFormat="1" ht="30.75" customHeight="1" thickBot="1">
      <c r="A13" s="52">
        <v>31102</v>
      </c>
      <c r="B13" s="47" t="s">
        <v>10</v>
      </c>
      <c r="C13" s="54">
        <f aca="true" t="shared" si="0" ref="C13:K13">SUM(C14:C15)</f>
        <v>880000000</v>
      </c>
      <c r="D13" s="54">
        <f t="shared" si="0"/>
        <v>1028643910</v>
      </c>
      <c r="E13" s="54">
        <f t="shared" si="0"/>
        <v>634143910</v>
      </c>
      <c r="F13" s="54">
        <f t="shared" si="0"/>
        <v>394500000</v>
      </c>
      <c r="G13" s="54">
        <f t="shared" si="0"/>
        <v>0</v>
      </c>
      <c r="H13" s="54">
        <f t="shared" si="0"/>
        <v>245856090</v>
      </c>
      <c r="I13" s="54">
        <f t="shared" si="0"/>
        <v>-148643910</v>
      </c>
      <c r="J13" s="54">
        <f t="shared" si="0"/>
        <v>70396295</v>
      </c>
      <c r="K13" s="54">
        <f t="shared" si="0"/>
        <v>809603705</v>
      </c>
    </row>
    <row r="14" spans="1:11" s="412" customFormat="1" ht="21.75" customHeight="1">
      <c r="A14" s="408">
        <v>311020301</v>
      </c>
      <c r="B14" s="409" t="s">
        <v>9</v>
      </c>
      <c r="C14" s="410">
        <v>800000000</v>
      </c>
      <c r="D14" s="386">
        <f>'PAA 31-03-2015'!I19+'PAA 31-03-2015'!I46+'PAA 31-03-2015'!I47+'PAA 31-03-2015'!I48+'PAA 31-03-2015'!I66+'PAA 31-03-2015'!I67+'PAA 31-03-2015'!I68+'PAA 31-03-2015'!I69+'PAA 31-03-2015'!I70+'PAA 31-03-2015'!I71+'PAA 31-03-2015'!I72+'PAA 31-03-2015'!I73+'PAA 31-03-2015'!I74+'PAA 31-03-2015'!I75+'PAA 31-03-2015'!I76+'PAA 31-03-2015'!I77+'PAA 31-03-2015'!I78+'PAA 31-03-2015'!I79+'PAA 31-03-2015'!I80+'PAA 31-03-2015'!I99+'PAA 31-03-2015'!I136+'PAA 31-03-2015'!I137+'PAA 31-03-2015'!I138</f>
        <v>1006143910</v>
      </c>
      <c r="E14" s="386">
        <f>'PAA 31-03-2015'!J19+'PAA 31-03-2015'!J46+'PAA 31-03-2015'!J47+'PAA 31-03-2015'!J48+'PAA 31-03-2015'!J66+'PAA 31-03-2015'!J67+'PAA 31-03-2015'!J68+'PAA 31-03-2015'!J69+'PAA 31-03-2015'!J70+'PAA 31-03-2015'!J71+'PAA 31-03-2015'!J72+'PAA 31-03-2015'!J73+'PAA 31-03-2015'!J74+'PAA 31-03-2015'!J75+'PAA 31-03-2015'!J76+'PAA 31-03-2015'!J77+'PAA 31-03-2015'!J78+'PAA 31-03-2015'!J79+'PAA 31-03-2015'!J80+'PAA 31-03-2015'!J99+'PAA 31-03-2015'!J136+'PAA 31-03-2015'!J137+'PAA 31-03-2015'!J138</f>
        <v>611643910</v>
      </c>
      <c r="F14" s="386">
        <f>D14-E14</f>
        <v>394500000</v>
      </c>
      <c r="G14" s="386"/>
      <c r="H14" s="386">
        <f>C14-E14-G14</f>
        <v>188356090</v>
      </c>
      <c r="I14" s="389">
        <f>C14-D14</f>
        <v>-206143910</v>
      </c>
      <c r="J14" s="390">
        <v>12716295</v>
      </c>
      <c r="K14" s="411">
        <f>C14-J14</f>
        <v>787283705</v>
      </c>
    </row>
    <row r="15" spans="1:11" s="55" customFormat="1" ht="30.75" thickBot="1">
      <c r="A15" s="61">
        <v>3110204</v>
      </c>
      <c r="B15" s="62" t="s">
        <v>217</v>
      </c>
      <c r="C15" s="63">
        <v>80000000</v>
      </c>
      <c r="D15" s="206">
        <f>'PAA 31-03-2015'!I16</f>
        <v>22500000</v>
      </c>
      <c r="E15" s="379">
        <f>'PAA 31-03-2015'!I16</f>
        <v>22500000</v>
      </c>
      <c r="F15" s="379">
        <f>D15-E15</f>
        <v>0</v>
      </c>
      <c r="G15" s="361"/>
      <c r="H15" s="386">
        <f>C15-E15-G15</f>
        <v>57500000</v>
      </c>
      <c r="I15" s="119">
        <f>C15-D15</f>
        <v>57500000</v>
      </c>
      <c r="J15" s="370">
        <v>57680000</v>
      </c>
      <c r="K15" s="60">
        <f>C15-J15</f>
        <v>22320000</v>
      </c>
    </row>
    <row r="16" spans="1:11" s="55" customFormat="1" ht="16.5" thickBot="1">
      <c r="A16" s="52">
        <v>312</v>
      </c>
      <c r="B16" s="53" t="s">
        <v>11</v>
      </c>
      <c r="C16" s="64">
        <f>SUM(C17:C41)-(C17+C23+C28+C30+C32+C38)</f>
        <v>5008000000</v>
      </c>
      <c r="D16" s="64">
        <f>SUM(D17:D41)-(D17+D23+D28+D30+D32+D38)</f>
        <v>3294835896</v>
      </c>
      <c r="E16" s="64">
        <f aca="true" t="shared" si="1" ref="E16:K16">SUM(E17:E41)-(E17+E23+E28+E30+E32+E38)</f>
        <v>945562764</v>
      </c>
      <c r="F16" s="64">
        <f t="shared" si="1"/>
        <v>2349273132</v>
      </c>
      <c r="G16" s="64">
        <f t="shared" si="1"/>
        <v>128838243</v>
      </c>
      <c r="H16" s="64">
        <f t="shared" si="1"/>
        <v>3933598993</v>
      </c>
      <c r="I16" s="64">
        <f t="shared" si="1"/>
        <v>1713164104</v>
      </c>
      <c r="J16" s="64">
        <f t="shared" si="1"/>
        <v>2808820744</v>
      </c>
      <c r="K16" s="64">
        <f t="shared" si="1"/>
        <v>2199179256</v>
      </c>
    </row>
    <row r="17" spans="1:11" s="55" customFormat="1" ht="16.5" thickBot="1">
      <c r="A17" s="52">
        <v>31201</v>
      </c>
      <c r="B17" s="65" t="s">
        <v>95</v>
      </c>
      <c r="C17" s="64">
        <f aca="true" t="shared" si="2" ref="C17:K17">SUM(C18:C22)</f>
        <v>1024000000</v>
      </c>
      <c r="D17" s="64">
        <f t="shared" si="2"/>
        <v>595125252</v>
      </c>
      <c r="E17" s="64">
        <f t="shared" si="2"/>
        <v>0</v>
      </c>
      <c r="F17" s="64">
        <f t="shared" si="2"/>
        <v>595125252</v>
      </c>
      <c r="G17" s="64">
        <f t="shared" si="2"/>
        <v>0</v>
      </c>
      <c r="H17" s="64">
        <f t="shared" si="2"/>
        <v>1024000000</v>
      </c>
      <c r="I17" s="64">
        <f t="shared" si="2"/>
        <v>428874748</v>
      </c>
      <c r="J17" s="64">
        <f t="shared" si="2"/>
        <v>750403968</v>
      </c>
      <c r="K17" s="64">
        <f t="shared" si="2"/>
        <v>273596032</v>
      </c>
    </row>
    <row r="18" spans="1:11" s="55" customFormat="1" ht="15">
      <c r="A18" s="61">
        <v>3120101</v>
      </c>
      <c r="B18" s="57" t="s">
        <v>12</v>
      </c>
      <c r="C18" s="66">
        <v>104000000</v>
      </c>
      <c r="D18" s="67">
        <f>'PAA 31-03-2015'!I20</f>
        <v>51190440</v>
      </c>
      <c r="E18" s="67">
        <f>'PAA 31-03-2015'!J20</f>
        <v>0</v>
      </c>
      <c r="F18" s="379">
        <f aca="true" t="shared" si="3" ref="F18:F41">D18-E18</f>
        <v>51190440</v>
      </c>
      <c r="G18" s="67"/>
      <c r="H18" s="386">
        <f>C18-E18-G18</f>
        <v>104000000</v>
      </c>
      <c r="I18" s="59">
        <f>C18-D18</f>
        <v>52809560</v>
      </c>
      <c r="J18" s="371">
        <v>52809560</v>
      </c>
      <c r="K18" s="60">
        <f>C18-J18</f>
        <v>51190440</v>
      </c>
    </row>
    <row r="19" spans="1:11" s="55" customFormat="1" ht="15">
      <c r="A19" s="56">
        <v>3120102</v>
      </c>
      <c r="B19" s="391" t="s">
        <v>232</v>
      </c>
      <c r="C19" s="68">
        <v>300000000</v>
      </c>
      <c r="D19" s="69">
        <f>'PAA 31-03-2015'!I11+'PAA 31-03-2015'!I12+'PAA 31-03-2015'!I88+'PAA 31-03-2015'!I89</f>
        <v>198900000</v>
      </c>
      <c r="E19" s="69">
        <f>'PAA 31-03-2015'!J11+'PAA 31-03-2015'!J12+'PAA 31-03-2015'!J88+'PAA 31-03-2015'!J89</f>
        <v>0</v>
      </c>
      <c r="F19" s="379">
        <f t="shared" si="3"/>
        <v>198900000</v>
      </c>
      <c r="G19" s="67"/>
      <c r="H19" s="386">
        <f>C19-E19-G19</f>
        <v>300000000</v>
      </c>
      <c r="I19" s="389">
        <f>C19-D19</f>
        <v>101100000</v>
      </c>
      <c r="J19" s="390">
        <v>185248608</v>
      </c>
      <c r="K19" s="60">
        <f>C19-J19</f>
        <v>114751392</v>
      </c>
    </row>
    <row r="20" spans="1:11" s="55" customFormat="1" ht="30">
      <c r="A20" s="56">
        <v>3120103</v>
      </c>
      <c r="B20" s="62" t="s">
        <v>598</v>
      </c>
      <c r="C20" s="68">
        <v>220000000</v>
      </c>
      <c r="D20" s="69">
        <f>'PAA 31-03-2015'!I86+'PAA 31-03-2015'!I87</f>
        <v>195000000</v>
      </c>
      <c r="E20" s="69">
        <f>'PAA 31-03-2015'!J86+'PAA 31-03-2015'!J87</f>
        <v>0</v>
      </c>
      <c r="F20" s="379">
        <f t="shared" si="3"/>
        <v>195000000</v>
      </c>
      <c r="G20" s="67"/>
      <c r="H20" s="386">
        <f>C20-E20-G20</f>
        <v>220000000</v>
      </c>
      <c r="I20" s="58">
        <f>C20-D20</f>
        <v>25000000</v>
      </c>
      <c r="J20" s="372">
        <v>205000000</v>
      </c>
      <c r="K20" s="60">
        <f>C20-J20</f>
        <v>15000000</v>
      </c>
    </row>
    <row r="21" spans="1:11" s="55" customFormat="1" ht="15">
      <c r="A21" s="56">
        <v>3120104</v>
      </c>
      <c r="B21" s="62" t="s">
        <v>13</v>
      </c>
      <c r="C21" s="68">
        <v>400000000</v>
      </c>
      <c r="D21" s="69">
        <f>'PAA 31-03-2015'!I13+'PAA 31-03-2015'!I84+'PAA 31-03-2015'!I85</f>
        <v>150034812</v>
      </c>
      <c r="E21" s="69">
        <f>'PAA 31-03-2015'!J13+'PAA 31-03-2015'!J84+'PAA 31-03-2015'!J85</f>
        <v>0</v>
      </c>
      <c r="F21" s="379">
        <f t="shared" si="3"/>
        <v>150034812</v>
      </c>
      <c r="G21" s="67"/>
      <c r="H21" s="386">
        <f>C21-E21-G21</f>
        <v>400000000</v>
      </c>
      <c r="I21" s="58">
        <f>C21-D21</f>
        <v>249965188</v>
      </c>
      <c r="J21" s="372">
        <v>307345800</v>
      </c>
      <c r="K21" s="60">
        <f>C21-J21</f>
        <v>92654200</v>
      </c>
    </row>
    <row r="22" spans="1:11" s="55" customFormat="1" ht="15.75" thickBot="1">
      <c r="A22" s="70">
        <v>312010500</v>
      </c>
      <c r="B22" s="71" t="s">
        <v>104</v>
      </c>
      <c r="C22" s="72">
        <v>0</v>
      </c>
      <c r="D22" s="73">
        <v>0</v>
      </c>
      <c r="E22" s="380">
        <v>0</v>
      </c>
      <c r="F22" s="379">
        <f t="shared" si="3"/>
        <v>0</v>
      </c>
      <c r="G22" s="362"/>
      <c r="H22" s="386">
        <f>C22-E22-G22</f>
        <v>0</v>
      </c>
      <c r="I22" s="59">
        <f>C22-D22</f>
        <v>0</v>
      </c>
      <c r="J22" s="373">
        <v>0</v>
      </c>
      <c r="K22" s="60">
        <f>C22-J22</f>
        <v>0</v>
      </c>
    </row>
    <row r="23" spans="1:11" s="55" customFormat="1" ht="30.75" customHeight="1" thickBot="1">
      <c r="A23" s="52">
        <v>31202</v>
      </c>
      <c r="B23" s="53" t="s">
        <v>106</v>
      </c>
      <c r="C23" s="64">
        <f>SUM(C24:C41)-(C28+C30+C32+C38)</f>
        <v>3984000000</v>
      </c>
      <c r="D23" s="64">
        <f>SUM(D24:D41)-(D28+D30+D32+D38)</f>
        <v>2699710644</v>
      </c>
      <c r="E23" s="64">
        <f aca="true" t="shared" si="4" ref="E23:K23">SUM(E24:E41)-(E28+E30+E32+E38)</f>
        <v>945562764</v>
      </c>
      <c r="F23" s="64">
        <f t="shared" si="4"/>
        <v>1754147880</v>
      </c>
      <c r="G23" s="64">
        <f t="shared" si="4"/>
        <v>128838243</v>
      </c>
      <c r="H23" s="64">
        <f t="shared" si="4"/>
        <v>2909598993</v>
      </c>
      <c r="I23" s="64">
        <f t="shared" si="4"/>
        <v>1284289356</v>
      </c>
      <c r="J23" s="64">
        <f t="shared" si="4"/>
        <v>2058416776</v>
      </c>
      <c r="K23" s="64">
        <f t="shared" si="4"/>
        <v>1925583224</v>
      </c>
    </row>
    <row r="24" spans="1:11" s="55" customFormat="1" ht="15">
      <c r="A24" s="61">
        <v>3120201</v>
      </c>
      <c r="B24" s="76" t="s">
        <v>241</v>
      </c>
      <c r="C24" s="66">
        <v>240000000</v>
      </c>
      <c r="D24" s="67">
        <f>'PAA 31-03-2015'!I94</f>
        <v>67763520</v>
      </c>
      <c r="E24" s="67">
        <f>'PAA 31-03-2015'!J94</f>
        <v>67763520</v>
      </c>
      <c r="F24" s="379">
        <f t="shared" si="3"/>
        <v>0</v>
      </c>
      <c r="G24" s="310">
        <f>'ADICIONES A 31-03-2015'!H9</f>
        <v>3677128</v>
      </c>
      <c r="H24" s="386">
        <f>C24-E24-G24</f>
        <v>168559352</v>
      </c>
      <c r="I24" s="58">
        <f>C24-D24</f>
        <v>172236480</v>
      </c>
      <c r="J24" s="372">
        <v>164093352</v>
      </c>
      <c r="K24" s="60">
        <f>C24-J24</f>
        <v>75906648</v>
      </c>
    </row>
    <row r="25" spans="1:11" s="55" customFormat="1" ht="17.25" customHeight="1">
      <c r="A25" s="56">
        <v>3120202</v>
      </c>
      <c r="B25" s="77" t="s">
        <v>14</v>
      </c>
      <c r="C25" s="68">
        <v>160000000</v>
      </c>
      <c r="D25" s="69">
        <f>'PAA 31-03-2015'!I17</f>
        <v>90000000</v>
      </c>
      <c r="E25" s="69">
        <f>'PAA 31-03-2015'!J17</f>
        <v>0</v>
      </c>
      <c r="F25" s="379">
        <f t="shared" si="3"/>
        <v>90000000</v>
      </c>
      <c r="G25" s="67">
        <f>'ADICIONES A 31-03-2015'!H13</f>
        <v>10000000</v>
      </c>
      <c r="H25" s="386">
        <f>C25-E25-G25</f>
        <v>150000000</v>
      </c>
      <c r="I25" s="58">
        <f>C25-D25</f>
        <v>70000000</v>
      </c>
      <c r="J25" s="372">
        <v>52606557</v>
      </c>
      <c r="K25" s="60">
        <f>C25-J25</f>
        <v>107393443</v>
      </c>
    </row>
    <row r="26" spans="1:11" s="55" customFormat="1" ht="30">
      <c r="A26" s="56">
        <v>3120203</v>
      </c>
      <c r="B26" s="78" t="s">
        <v>235</v>
      </c>
      <c r="C26" s="74">
        <v>300000000</v>
      </c>
      <c r="D26" s="75">
        <f>'PAA 31-03-2015'!I90+'PAA 31-03-2015'!I91+'PAA 31-03-2015'!I117</f>
        <v>88033480</v>
      </c>
      <c r="E26" s="75">
        <f>'PAA 31-03-2015'!J90+'PAA 31-03-2015'!J91+'PAA 31-03-2015'!J117</f>
        <v>0</v>
      </c>
      <c r="F26" s="379">
        <f t="shared" si="3"/>
        <v>88033480</v>
      </c>
      <c r="G26" s="379">
        <f>'ADICIONES A 31-03-2015'!H10</f>
        <v>14003288</v>
      </c>
      <c r="H26" s="386">
        <f>C26-E26-G26</f>
        <v>285996712</v>
      </c>
      <c r="I26" s="58">
        <f>C26-D26</f>
        <v>211966520</v>
      </c>
      <c r="J26" s="372">
        <v>188440799</v>
      </c>
      <c r="K26" s="60">
        <f>C26-J26</f>
        <v>111559201</v>
      </c>
    </row>
    <row r="27" spans="1:11" s="412" customFormat="1" ht="15">
      <c r="A27" s="413">
        <v>3120204</v>
      </c>
      <c r="B27" s="414" t="s">
        <v>15</v>
      </c>
      <c r="C27" s="415">
        <v>134000000</v>
      </c>
      <c r="D27" s="416">
        <f>'PAA 31-03-2015'!I49+'PAA 31-03-2015'!I51+'PAA 31-03-2015'!I52+'PAA 31-03-2015'!I53+'PAA 31-03-2015'!I54+'PAA 31-03-2015'!I92</f>
        <v>147500000</v>
      </c>
      <c r="E27" s="416">
        <f>'PAA 31-03-2015'!J49+'PAA 31-03-2015'!J51+'PAA 31-03-2015'!J52+'PAA 31-03-2015'!J53+'PAA 31-03-2015'!J54+'PAA 31-03-2015'!J92</f>
        <v>970000</v>
      </c>
      <c r="F27" s="387">
        <f t="shared" si="3"/>
        <v>146530000</v>
      </c>
      <c r="G27" s="387"/>
      <c r="H27" s="386">
        <f>C27-E27-G27</f>
        <v>133030000</v>
      </c>
      <c r="I27" s="389">
        <f>C27-D27</f>
        <v>-13500000</v>
      </c>
      <c r="J27" s="390">
        <v>66696974</v>
      </c>
      <c r="K27" s="411">
        <f>C27-J27</f>
        <v>67303026</v>
      </c>
    </row>
    <row r="28" spans="1:11" s="55" customFormat="1" ht="31.5">
      <c r="A28" s="79">
        <v>3120205</v>
      </c>
      <c r="B28" s="80" t="s">
        <v>16</v>
      </c>
      <c r="C28" s="81">
        <f aca="true" t="shared" si="5" ref="C28:K28">SUM(C29)</f>
        <v>1900000000</v>
      </c>
      <c r="D28" s="82">
        <f t="shared" si="5"/>
        <v>1056735164</v>
      </c>
      <c r="E28" s="381">
        <f t="shared" si="5"/>
        <v>814342764</v>
      </c>
      <c r="F28" s="83">
        <f t="shared" si="5"/>
        <v>242392400</v>
      </c>
      <c r="G28" s="83">
        <f t="shared" si="5"/>
        <v>51032000</v>
      </c>
      <c r="H28" s="83">
        <f t="shared" si="5"/>
        <v>1034625236</v>
      </c>
      <c r="I28" s="83">
        <f t="shared" si="5"/>
        <v>843264836</v>
      </c>
      <c r="J28" s="83">
        <f t="shared" si="5"/>
        <v>737801503</v>
      </c>
      <c r="K28" s="382">
        <f t="shared" si="5"/>
        <v>1162198497</v>
      </c>
    </row>
    <row r="29" spans="1:11" s="55" customFormat="1" ht="17.25" customHeight="1">
      <c r="A29" s="61">
        <v>312020501</v>
      </c>
      <c r="B29" s="62" t="s">
        <v>107</v>
      </c>
      <c r="C29" s="74">
        <v>1900000000</v>
      </c>
      <c r="D29" s="75">
        <f>'PAA 31-03-2015'!I14+'PAA 31-03-2015'!I45+'PAA 31-03-2015'!I93+'PAA 31-03-2015'!I95+'PAA 31-03-2015'!I96+'PAA 31-03-2015'!I97+'PAA 31-03-2015'!I98+'PAA 31-03-2015'!I118</f>
        <v>1056735164</v>
      </c>
      <c r="E29" s="75">
        <f>'PAA 31-03-2015'!J14+'PAA 31-03-2015'!J45+'PAA 31-03-2015'!J93+'PAA 31-03-2015'!J95+'PAA 31-03-2015'!J96+'PAA 31-03-2015'!J97+'PAA 31-03-2015'!J98+'PAA 31-03-2015'!J118</f>
        <v>814342764</v>
      </c>
      <c r="F29" s="379">
        <f t="shared" si="3"/>
        <v>242392400</v>
      </c>
      <c r="G29" s="363">
        <f>'ADICIONES A 31-03-2015'!H11+'ADICIONES A 31-03-2015'!H17</f>
        <v>51032000</v>
      </c>
      <c r="H29" s="386">
        <f>C29-E29-G29</f>
        <v>1034625236</v>
      </c>
      <c r="I29" s="58">
        <f>C29-D29</f>
        <v>843264836</v>
      </c>
      <c r="J29" s="374">
        <v>737801503</v>
      </c>
      <c r="K29" s="60">
        <f>C29-J29</f>
        <v>1162198497</v>
      </c>
    </row>
    <row r="30" spans="1:11" s="55" customFormat="1" ht="15.75">
      <c r="A30" s="79">
        <v>3120206</v>
      </c>
      <c r="B30" s="80" t="s">
        <v>17</v>
      </c>
      <c r="C30" s="81">
        <f aca="true" t="shared" si="6" ref="C30:K30">SUM(C31)</f>
        <v>324000000</v>
      </c>
      <c r="D30" s="82">
        <f t="shared" si="6"/>
        <v>290000000</v>
      </c>
      <c r="E30" s="381">
        <f t="shared" si="6"/>
        <v>0</v>
      </c>
      <c r="F30" s="83">
        <f t="shared" si="6"/>
        <v>290000000</v>
      </c>
      <c r="G30" s="83">
        <f t="shared" si="6"/>
        <v>39584107</v>
      </c>
      <c r="H30" s="83">
        <f t="shared" si="6"/>
        <v>284415893</v>
      </c>
      <c r="I30" s="83">
        <f t="shared" si="6"/>
        <v>34000000</v>
      </c>
      <c r="J30" s="83">
        <f t="shared" si="6"/>
        <v>284415893</v>
      </c>
      <c r="K30" s="382">
        <f t="shared" si="6"/>
        <v>39584107</v>
      </c>
    </row>
    <row r="31" spans="1:11" s="55" customFormat="1" ht="15.75" customHeight="1">
      <c r="A31" s="56">
        <v>312020601</v>
      </c>
      <c r="B31" s="62" t="s">
        <v>112</v>
      </c>
      <c r="C31" s="74">
        <v>324000000</v>
      </c>
      <c r="D31" s="74">
        <f>'PAA 31-03-2015'!I15</f>
        <v>290000000</v>
      </c>
      <c r="E31" s="74">
        <f>'PAA 31-03-2015'!J15</f>
        <v>0</v>
      </c>
      <c r="F31" s="379">
        <f t="shared" si="3"/>
        <v>290000000</v>
      </c>
      <c r="G31" s="364">
        <f>'ADICIONES A 31-03-2015'!H14</f>
        <v>39584107</v>
      </c>
      <c r="H31" s="386">
        <f>C31-E31-G31</f>
        <v>284415893</v>
      </c>
      <c r="I31" s="58">
        <f>C31-D31</f>
        <v>34000000</v>
      </c>
      <c r="J31" s="374">
        <v>284415893</v>
      </c>
      <c r="K31" s="60">
        <f>C31-J31</f>
        <v>39584107</v>
      </c>
    </row>
    <row r="32" spans="1:11" s="55" customFormat="1" ht="15.75">
      <c r="A32" s="79">
        <v>3120209</v>
      </c>
      <c r="B32" s="80" t="s">
        <v>18</v>
      </c>
      <c r="C32" s="83">
        <f aca="true" t="shared" si="7" ref="C32:K32">SUM(C33:C34)</f>
        <v>205000000</v>
      </c>
      <c r="D32" s="83">
        <f t="shared" si="7"/>
        <v>205000000</v>
      </c>
      <c r="E32" s="83">
        <f t="shared" si="7"/>
        <v>0</v>
      </c>
      <c r="F32" s="83">
        <f t="shared" si="7"/>
        <v>205000000</v>
      </c>
      <c r="G32" s="83">
        <f t="shared" si="7"/>
        <v>0</v>
      </c>
      <c r="H32" s="83">
        <f t="shared" si="7"/>
        <v>205000000</v>
      </c>
      <c r="I32" s="83">
        <f t="shared" si="7"/>
        <v>0</v>
      </c>
      <c r="J32" s="83">
        <f t="shared" si="7"/>
        <v>199784565</v>
      </c>
      <c r="K32" s="83">
        <f t="shared" si="7"/>
        <v>5215435</v>
      </c>
    </row>
    <row r="33" spans="1:11" s="55" customFormat="1" ht="14.25" customHeight="1">
      <c r="A33" s="56">
        <v>312020901</v>
      </c>
      <c r="B33" s="57" t="s">
        <v>224</v>
      </c>
      <c r="C33" s="86">
        <v>155000000</v>
      </c>
      <c r="D33" s="86">
        <f>'PAA 31-03-2015'!I82+'PAA 31-03-2015'!I83</f>
        <v>155000000</v>
      </c>
      <c r="E33" s="86">
        <f>'PAA 31-03-2015'!J82+'PAA 31-03-2015'!J83</f>
        <v>0</v>
      </c>
      <c r="F33" s="379">
        <f t="shared" si="3"/>
        <v>155000000</v>
      </c>
      <c r="G33" s="86"/>
      <c r="H33" s="386">
        <f>C33-E33-G33</f>
        <v>155000000</v>
      </c>
      <c r="I33" s="59">
        <f aca="true" t="shared" si="8" ref="I33:I44">C33-D33</f>
        <v>0</v>
      </c>
      <c r="J33" s="374">
        <v>152249750</v>
      </c>
      <c r="K33" s="60">
        <f>C33-J33</f>
        <v>2750250</v>
      </c>
    </row>
    <row r="34" spans="1:11" s="55" customFormat="1" ht="14.25" customHeight="1">
      <c r="A34" s="56">
        <v>312020902</v>
      </c>
      <c r="B34" s="62" t="s">
        <v>219</v>
      </c>
      <c r="C34" s="85">
        <v>50000000</v>
      </c>
      <c r="D34" s="85">
        <f>'PAA 31-03-2015'!I81</f>
        <v>50000000</v>
      </c>
      <c r="E34" s="85">
        <f>'PAA 31-03-2015'!J81</f>
        <v>0</v>
      </c>
      <c r="F34" s="379">
        <f t="shared" si="3"/>
        <v>50000000</v>
      </c>
      <c r="G34" s="86"/>
      <c r="H34" s="386">
        <f>C34-E34-G34</f>
        <v>50000000</v>
      </c>
      <c r="I34" s="59">
        <f t="shared" si="8"/>
        <v>0</v>
      </c>
      <c r="J34" s="374">
        <v>47534815</v>
      </c>
      <c r="K34" s="60">
        <f>C34-J34</f>
        <v>2465185</v>
      </c>
    </row>
    <row r="35" spans="1:11" s="412" customFormat="1" ht="14.25" customHeight="1">
      <c r="A35" s="408">
        <v>3120210</v>
      </c>
      <c r="B35" s="391" t="s">
        <v>19</v>
      </c>
      <c r="C35" s="417">
        <v>450000000</v>
      </c>
      <c r="D35" s="417">
        <f>'PAA 31-03-2015'!I21+'PAA 31-03-2015'!I22+'PAA 31-03-2015'!I23+'PAA 31-03-2015'!I24+'PAA 31-03-2015'!I25+'PAA 31-03-2015'!I26+'PAA 31-03-2015'!I27+'PAA 31-03-2015'!I28+'PAA 31-03-2015'!I29+'PAA 31-03-2015'!I30+'PAA 31-03-2015'!I31+'PAA 31-03-2015'!I32+'PAA 31-03-2015'!I33+'PAA 31-03-2015'!I34+'PAA 31-03-2015'!I35+'PAA 31-03-2015'!I36+'PAA 31-03-2015'!I37</f>
        <v>528702560</v>
      </c>
      <c r="E35" s="417">
        <f>'PAA 31-03-2015'!J21+'PAA 31-03-2015'!J22+'PAA 31-03-2015'!J23+'PAA 31-03-2015'!J24+'PAA 31-03-2015'!J25+'PAA 31-03-2015'!J26+'PAA 31-03-2015'!J27+'PAA 31-03-2015'!J28+'PAA 31-03-2015'!J29+'PAA 31-03-2015'!J30+'PAA 31-03-2015'!J31+'PAA 31-03-2015'!J32+'PAA 31-03-2015'!J33+'PAA 31-03-2015'!J34+'PAA 31-03-2015'!J35+'PAA 31-03-2015'!J36+'PAA 31-03-2015'!J37</f>
        <v>11282560</v>
      </c>
      <c r="F35" s="387">
        <f t="shared" si="3"/>
        <v>517420000</v>
      </c>
      <c r="G35" s="418">
        <f>'ADICIONES A 31-03-2015'!H15+'ADICIONES A 31-03-2015'!H16</f>
        <v>8576000</v>
      </c>
      <c r="H35" s="386">
        <f>C35-E35-G35</f>
        <v>430141440</v>
      </c>
      <c r="I35" s="389">
        <f t="shared" si="8"/>
        <v>-78702560</v>
      </c>
      <c r="J35" s="419">
        <v>174925290</v>
      </c>
      <c r="K35" s="411">
        <f>C35-J35</f>
        <v>275074710</v>
      </c>
    </row>
    <row r="36" spans="1:11" s="55" customFormat="1" ht="14.25" customHeight="1">
      <c r="A36" s="56">
        <v>3120211</v>
      </c>
      <c r="B36" s="62" t="s">
        <v>183</v>
      </c>
      <c r="C36" s="84">
        <v>0</v>
      </c>
      <c r="D36" s="84">
        <v>0</v>
      </c>
      <c r="E36" s="84">
        <v>0</v>
      </c>
      <c r="F36" s="379">
        <f t="shared" si="3"/>
        <v>0</v>
      </c>
      <c r="G36" s="87"/>
      <c r="H36" s="386">
        <f>C36-E36-G36</f>
        <v>0</v>
      </c>
      <c r="I36" s="172">
        <f t="shared" si="8"/>
        <v>0</v>
      </c>
      <c r="J36" s="374">
        <v>0</v>
      </c>
      <c r="K36" s="60">
        <f>C36-J36</f>
        <v>0</v>
      </c>
    </row>
    <row r="37" spans="1:11" s="55" customFormat="1" ht="18.75" customHeight="1" thickBot="1">
      <c r="A37" s="90">
        <v>3120212</v>
      </c>
      <c r="B37" s="91" t="s">
        <v>20</v>
      </c>
      <c r="C37" s="88">
        <v>161000000</v>
      </c>
      <c r="D37" s="88">
        <f>'PAA 31-03-2015'!I38+'PAA 31-03-2015'!I39+'PAA 31-03-2015'!I40+'PAA 31-03-2015'!I41+'PAA 31-03-2015'!I42+'PAA 31-03-2015'!I43+'PAA 31-03-2015'!I44</f>
        <v>125975920</v>
      </c>
      <c r="E37" s="88">
        <f>'PAA 31-03-2015'!J38+'PAA 31-03-2015'!J39+'PAA 31-03-2015'!J40+'PAA 31-03-2015'!J41+'PAA 31-03-2015'!J42+'PAA 31-03-2015'!J43+'PAA 31-03-2015'!J44</f>
        <v>51203920</v>
      </c>
      <c r="F37" s="379">
        <f t="shared" si="3"/>
        <v>74772000</v>
      </c>
      <c r="G37" s="365">
        <f>'ADICIONES A 31-03-2015'!H7</f>
        <v>1965720</v>
      </c>
      <c r="H37" s="386">
        <f>C37-E37-G37</f>
        <v>107830360</v>
      </c>
      <c r="I37" s="92">
        <f t="shared" si="8"/>
        <v>35024080</v>
      </c>
      <c r="J37" s="375">
        <v>86323543</v>
      </c>
      <c r="K37" s="60">
        <f>C37-J37</f>
        <v>74676457</v>
      </c>
    </row>
    <row r="38" spans="1:11" s="55" customFormat="1" ht="35.25" customHeight="1" thickBot="1">
      <c r="A38" s="93">
        <v>3120213</v>
      </c>
      <c r="B38" s="94" t="s">
        <v>21</v>
      </c>
      <c r="C38" s="95">
        <f aca="true" t="shared" si="9" ref="C38:K38">SUM(C39)</f>
        <v>10000000</v>
      </c>
      <c r="D38" s="96">
        <f t="shared" si="9"/>
        <v>0</v>
      </c>
      <c r="E38" s="96">
        <f t="shared" si="9"/>
        <v>0</v>
      </c>
      <c r="F38" s="96">
        <f t="shared" si="9"/>
        <v>0</v>
      </c>
      <c r="G38" s="96">
        <f t="shared" si="9"/>
        <v>0</v>
      </c>
      <c r="H38" s="96">
        <f t="shared" si="9"/>
        <v>10000000</v>
      </c>
      <c r="I38" s="96">
        <f t="shared" si="9"/>
        <v>10000000</v>
      </c>
      <c r="J38" s="96">
        <f t="shared" si="9"/>
        <v>3328300</v>
      </c>
      <c r="K38" s="96">
        <f t="shared" si="9"/>
        <v>6671700</v>
      </c>
    </row>
    <row r="39" spans="1:11" s="55" customFormat="1" ht="30">
      <c r="A39" s="97">
        <v>312021399</v>
      </c>
      <c r="B39" s="98" t="s">
        <v>31</v>
      </c>
      <c r="C39" s="86">
        <v>10000000</v>
      </c>
      <c r="D39" s="87">
        <v>0</v>
      </c>
      <c r="E39" s="87">
        <v>0</v>
      </c>
      <c r="F39" s="379">
        <f t="shared" si="3"/>
        <v>0</v>
      </c>
      <c r="G39" s="87"/>
      <c r="H39" s="386">
        <f>C39-E39-G39</f>
        <v>10000000</v>
      </c>
      <c r="I39" s="58">
        <f t="shared" si="8"/>
        <v>10000000</v>
      </c>
      <c r="J39" s="374">
        <v>3328300</v>
      </c>
      <c r="K39" s="60">
        <f>C39-J39</f>
        <v>6671700</v>
      </c>
    </row>
    <row r="40" spans="1:11" s="55" customFormat="1" ht="18" customHeight="1">
      <c r="A40" s="56">
        <v>3120217</v>
      </c>
      <c r="B40" s="62" t="s">
        <v>185</v>
      </c>
      <c r="C40" s="85">
        <v>100000000</v>
      </c>
      <c r="D40" s="85">
        <f>'PAA 31-03-2015'!I50</f>
        <v>100000000</v>
      </c>
      <c r="E40" s="84">
        <f>'PAA 31-03-2015'!J50</f>
        <v>0</v>
      </c>
      <c r="F40" s="379">
        <f t="shared" si="3"/>
        <v>100000000</v>
      </c>
      <c r="G40" s="86"/>
      <c r="H40" s="386">
        <f>C40-E40-G40</f>
        <v>100000000</v>
      </c>
      <c r="I40" s="172">
        <f t="shared" si="8"/>
        <v>0</v>
      </c>
      <c r="J40" s="390">
        <v>100000000</v>
      </c>
      <c r="K40" s="60">
        <f>C40-J40</f>
        <v>0</v>
      </c>
    </row>
    <row r="41" spans="1:11" s="55" customFormat="1" ht="18" customHeight="1" thickBot="1">
      <c r="A41" s="70">
        <v>3120218</v>
      </c>
      <c r="B41" s="71" t="s">
        <v>22</v>
      </c>
      <c r="C41" s="89">
        <v>0</v>
      </c>
      <c r="D41" s="99">
        <v>0</v>
      </c>
      <c r="E41" s="99">
        <v>0</v>
      </c>
      <c r="F41" s="379">
        <f t="shared" si="3"/>
        <v>0</v>
      </c>
      <c r="G41" s="366"/>
      <c r="H41" s="386">
        <f>C41-E41-G41</f>
        <v>0</v>
      </c>
      <c r="I41" s="59">
        <f t="shared" si="8"/>
        <v>0</v>
      </c>
      <c r="J41" s="373">
        <v>0</v>
      </c>
      <c r="K41" s="60">
        <f>C41-J41</f>
        <v>0</v>
      </c>
    </row>
    <row r="42" spans="1:11" s="55" customFormat="1" ht="16.5" thickBot="1">
      <c r="A42" s="52">
        <v>33</v>
      </c>
      <c r="B42" s="53" t="s">
        <v>23</v>
      </c>
      <c r="C42" s="100">
        <f aca="true" t="shared" si="10" ref="C42:K42">SUM(C43:C44)</f>
        <v>6126000000</v>
      </c>
      <c r="D42" s="100">
        <f t="shared" si="10"/>
        <v>6126000000</v>
      </c>
      <c r="E42" s="100">
        <f t="shared" si="10"/>
        <v>361857287</v>
      </c>
      <c r="F42" s="100">
        <f t="shared" si="10"/>
        <v>5764142713</v>
      </c>
      <c r="G42" s="100">
        <f t="shared" si="10"/>
        <v>0</v>
      </c>
      <c r="H42" s="100">
        <f t="shared" si="10"/>
        <v>5764142713</v>
      </c>
      <c r="I42" s="100">
        <f t="shared" si="10"/>
        <v>0</v>
      </c>
      <c r="J42" s="100">
        <f t="shared" si="10"/>
        <v>4461485585</v>
      </c>
      <c r="K42" s="100">
        <f t="shared" si="10"/>
        <v>1664514415</v>
      </c>
    </row>
    <row r="43" spans="1:11" s="55" customFormat="1" ht="30">
      <c r="A43" s="101" t="s">
        <v>24</v>
      </c>
      <c r="B43" s="57" t="s">
        <v>25</v>
      </c>
      <c r="C43" s="388">
        <v>960000000</v>
      </c>
      <c r="D43" s="378">
        <f>'PAA 31-03-2015'!I18+'PAA 31-03-2015'!I55+'PAA 31-03-2015'!I65</f>
        <v>960000000</v>
      </c>
      <c r="E43" s="378">
        <f>'PAA 31-03-2015'!J18+'PAA 31-03-2015'!J55+'PAA 31-03-2015'!J65</f>
        <v>0</v>
      </c>
      <c r="F43" s="378">
        <f>D43-E43</f>
        <v>960000000</v>
      </c>
      <c r="G43" s="378"/>
      <c r="H43" s="387">
        <f>C43-E43-G43</f>
        <v>960000000</v>
      </c>
      <c r="I43" s="104">
        <f t="shared" si="8"/>
        <v>0</v>
      </c>
      <c r="J43" s="392">
        <v>0</v>
      </c>
      <c r="K43" s="394">
        <f>C43-J43</f>
        <v>960000000</v>
      </c>
    </row>
    <row r="44" spans="1:11" s="55" customFormat="1" ht="62.25" customHeight="1" thickBot="1">
      <c r="A44" s="112" t="s">
        <v>26</v>
      </c>
      <c r="B44" s="111" t="s">
        <v>198</v>
      </c>
      <c r="C44" s="102">
        <v>5166000000</v>
      </c>
      <c r="D44" s="103">
        <f>'PAA 31-03-2015'!I56+'PAA 31-03-2015'!I57+'PAA 31-03-2015'!I58+'PAA 31-03-2015'!I59+'PAA 31-03-2015'!I60+'PAA 31-03-2015'!I61+'PAA 31-03-2015'!I62+'PAA 31-03-2015'!I63+'PAA 31-03-2015'!I64+'PAA 31-03-2015'!I100+'PAA 31-03-2015'!I101+'PAA 31-03-2015'!I102+'PAA 31-03-2015'!I103+'PAA 31-03-2015'!I104+'PAA 31-03-2015'!I105+'PAA 31-03-2015'!I106+'PAA 31-03-2015'!I107+'PAA 31-03-2015'!I108+'PAA 31-03-2015'!I109+'PAA 31-03-2015'!I110+'PAA 31-03-2015'!I111+'PAA 31-03-2015'!I112+'PAA 31-03-2015'!I113+'PAA 31-03-2015'!I114+'PAA 31-03-2015'!I115+'PAA 31-03-2015'!I116+'PAA 31-03-2015'!I120+'PAA 31-03-2015'!I121+'PAA 31-03-2015'!I122+'PAA 31-03-2015'!I123+'PAA 31-03-2015'!I124+'PAA 31-03-2015'!I125+'PAA 31-03-2015'!I126+'PAA 31-03-2015'!I127+'PAA 31-03-2015'!I128+'PAA 31-03-2015'!I129+'PAA 31-03-2015'!I130+'PAA 31-03-2015'!I131+'PAA 31-03-2015'!I132+'PAA 31-03-2015'!I133+'PAA 31-03-2015'!I134+'PAA 31-03-2015'!I135</f>
        <v>5166000000</v>
      </c>
      <c r="E44" s="103">
        <f>'PAA 31-03-2015'!J56+'PAA 31-03-2015'!J57+'PAA 31-03-2015'!J58+'PAA 31-03-2015'!J59+'PAA 31-03-2015'!J60+'PAA 31-03-2015'!J61+'PAA 31-03-2015'!J62+'PAA 31-03-2015'!J63+'PAA 31-03-2015'!J64+'PAA 31-03-2015'!J100+'PAA 31-03-2015'!J101+'PAA 31-03-2015'!J102+'PAA 31-03-2015'!J103+'PAA 31-03-2015'!J104+'PAA 31-03-2015'!J105+'PAA 31-03-2015'!J106+'PAA 31-03-2015'!J107+'PAA 31-03-2015'!J108+'PAA 31-03-2015'!J109+'PAA 31-03-2015'!J110+'PAA 31-03-2015'!J111+'PAA 31-03-2015'!J112+'PAA 31-03-2015'!J113+'PAA 31-03-2015'!J114+'PAA 31-03-2015'!J115+'PAA 31-03-2015'!J116+'PAA 31-03-2015'!J120+'PAA 31-03-2015'!J121+'PAA 31-03-2015'!J122+'PAA 31-03-2015'!J123+'PAA 31-03-2015'!J124+'PAA 31-03-2015'!J125+'PAA 31-03-2015'!J126+'PAA 31-03-2015'!J127+'PAA 31-03-2015'!J128+'PAA 31-03-2015'!J129+'PAA 31-03-2015'!J130+'PAA 31-03-2015'!J131+'PAA 31-03-2015'!J132+'PAA 31-03-2015'!J133+'PAA 31-03-2015'!J134+'PAA 31-03-2015'!J135</f>
        <v>361857287</v>
      </c>
      <c r="F44" s="378">
        <f>D44-E44</f>
        <v>4804142713</v>
      </c>
      <c r="G44" s="367"/>
      <c r="H44" s="387">
        <f>C44-E44-G44</f>
        <v>4804142713</v>
      </c>
      <c r="I44" s="104">
        <f t="shared" si="8"/>
        <v>0</v>
      </c>
      <c r="J44" s="393">
        <v>4461485585</v>
      </c>
      <c r="K44" s="394">
        <f>C44-J44</f>
        <v>704514415</v>
      </c>
    </row>
    <row r="45" spans="1:17" s="107" customFormat="1" ht="35.25" customHeight="1" thickBot="1">
      <c r="A45" s="105"/>
      <c r="B45" s="376" t="s">
        <v>27</v>
      </c>
      <c r="C45" s="377">
        <f>SUM(C13:C44)-(C42+C38+C32+C30+C28+C23+C17+C16+C13)</f>
        <v>12014000000</v>
      </c>
      <c r="D45" s="377">
        <f aca="true" t="shared" si="11" ref="D45:K45">SUM(D13:D44)-(D42+D38+D32+D30+D28+D23+D17+D16+D13)</f>
        <v>10449479806</v>
      </c>
      <c r="E45" s="377">
        <f t="shared" si="11"/>
        <v>1941563961</v>
      </c>
      <c r="F45" s="377">
        <f t="shared" si="11"/>
        <v>8507915845</v>
      </c>
      <c r="G45" s="377">
        <f t="shared" si="11"/>
        <v>128838243</v>
      </c>
      <c r="H45" s="377">
        <f t="shared" si="11"/>
        <v>9943597796</v>
      </c>
      <c r="I45" s="377">
        <f t="shared" si="11"/>
        <v>1564520194</v>
      </c>
      <c r="J45" s="377">
        <f t="shared" si="11"/>
        <v>7340702624</v>
      </c>
      <c r="K45" s="377">
        <f t="shared" si="11"/>
        <v>4673297376</v>
      </c>
      <c r="L45" s="106"/>
      <c r="N45" s="55"/>
      <c r="O45" s="55"/>
      <c r="P45" s="55"/>
      <c r="Q45" s="55"/>
    </row>
    <row r="46" spans="1:14" ht="11.25" customHeight="1">
      <c r="A46" s="40"/>
      <c r="B46" s="41"/>
      <c r="C46" s="177"/>
      <c r="D46" s="41"/>
      <c r="E46" s="41"/>
      <c r="F46" s="41"/>
      <c r="G46" s="41"/>
      <c r="H46" s="385"/>
      <c r="I46" s="41"/>
      <c r="J46" s="41"/>
      <c r="K46" s="401"/>
      <c r="N46" s="179"/>
    </row>
    <row r="47" spans="1:15" ht="12.75">
      <c r="A47" s="115"/>
      <c r="B47" s="21"/>
      <c r="C47" s="114" t="s">
        <v>28</v>
      </c>
      <c r="D47" s="48">
        <f>D45</f>
        <v>10449479806</v>
      </c>
      <c r="E47" s="49"/>
      <c r="F47" s="49"/>
      <c r="G47" s="49"/>
      <c r="H47" s="49"/>
      <c r="I47" s="49"/>
      <c r="J47" s="49"/>
      <c r="K47" s="402"/>
      <c r="L47" s="22"/>
      <c r="M47" s="22"/>
      <c r="O47" s="162"/>
    </row>
    <row r="48" spans="1:11" ht="12.75">
      <c r="A48" s="115"/>
      <c r="B48" s="21"/>
      <c r="C48" s="48" t="s">
        <v>29</v>
      </c>
      <c r="D48" s="48">
        <f>D47-D49</f>
        <v>4323479806</v>
      </c>
      <c r="E48" s="49"/>
      <c r="F48" s="49"/>
      <c r="G48" s="49"/>
      <c r="H48" s="49"/>
      <c r="I48" s="49"/>
      <c r="J48" s="49"/>
      <c r="K48" s="402"/>
    </row>
    <row r="49" spans="1:14" ht="13.5" thickBot="1">
      <c r="A49" s="42"/>
      <c r="B49" s="43"/>
      <c r="C49" s="50" t="s">
        <v>23</v>
      </c>
      <c r="D49" s="50">
        <f>C42</f>
        <v>6126000000</v>
      </c>
      <c r="E49" s="51"/>
      <c r="F49" s="51"/>
      <c r="G49" s="51"/>
      <c r="H49" s="51"/>
      <c r="I49" s="51"/>
      <c r="J49" s="51"/>
      <c r="K49" s="403"/>
      <c r="N49" s="178"/>
    </row>
    <row r="50" spans="1:14" s="16" customFormat="1" ht="9.75" customHeight="1">
      <c r="A50" s="404"/>
      <c r="B50" s="405"/>
      <c r="C50" s="405"/>
      <c r="D50" s="405"/>
      <c r="E50" s="405"/>
      <c r="F50" s="405"/>
      <c r="G50" s="405"/>
      <c r="H50" s="405"/>
      <c r="I50" s="405"/>
      <c r="J50" s="405"/>
      <c r="K50" s="406"/>
      <c r="L50" s="178"/>
      <c r="N50" s="178"/>
    </row>
    <row r="51" spans="1:15" ht="12.75">
      <c r="A51" s="115" t="s">
        <v>30</v>
      </c>
      <c r="B51" s="16"/>
      <c r="C51" s="16"/>
      <c r="D51" s="16"/>
      <c r="E51" s="16"/>
      <c r="F51" s="16"/>
      <c r="G51" s="16"/>
      <c r="H51" s="16"/>
      <c r="I51" s="16"/>
      <c r="J51" s="16"/>
      <c r="K51" s="116"/>
      <c r="O51" s="384"/>
    </row>
    <row r="52" spans="1:11" ht="12.75">
      <c r="A52" s="115" t="s">
        <v>599</v>
      </c>
      <c r="B52" s="16"/>
      <c r="C52" s="16"/>
      <c r="D52" s="16"/>
      <c r="E52" s="16"/>
      <c r="F52" s="16"/>
      <c r="G52" s="16"/>
      <c r="H52" s="16"/>
      <c r="I52" s="16"/>
      <c r="J52" s="16"/>
      <c r="K52" s="116"/>
    </row>
    <row r="53" spans="1:11" ht="12.75">
      <c r="A53" s="115" t="s">
        <v>600</v>
      </c>
      <c r="B53" s="16"/>
      <c r="C53" s="16"/>
      <c r="D53" s="16"/>
      <c r="E53" s="16"/>
      <c r="F53" s="16"/>
      <c r="G53" s="16"/>
      <c r="H53" s="16"/>
      <c r="I53" s="16"/>
      <c r="J53" s="16"/>
      <c r="K53" s="116"/>
    </row>
    <row r="54" spans="1:11" ht="12.75">
      <c r="A54" s="115" t="s">
        <v>596</v>
      </c>
      <c r="B54" s="16"/>
      <c r="C54" s="16"/>
      <c r="D54" s="16"/>
      <c r="E54" s="16"/>
      <c r="F54" s="16"/>
      <c r="G54" s="16"/>
      <c r="H54" s="16"/>
      <c r="I54" s="16"/>
      <c r="J54" s="16"/>
      <c r="K54" s="116"/>
    </row>
    <row r="55" spans="1:11" ht="26.25" customHeight="1">
      <c r="A55" s="115" t="s">
        <v>601</v>
      </c>
      <c r="B55" s="16"/>
      <c r="C55" s="16"/>
      <c r="D55" s="16"/>
      <c r="E55" s="16"/>
      <c r="F55" s="16"/>
      <c r="G55" s="16"/>
      <c r="H55" s="16"/>
      <c r="I55" s="16"/>
      <c r="J55" s="16"/>
      <c r="K55" s="116"/>
    </row>
    <row r="56" spans="1:11" ht="12.75">
      <c r="A56" s="115"/>
      <c r="B56" s="16"/>
      <c r="C56" s="16"/>
      <c r="D56" s="16"/>
      <c r="E56" s="16"/>
      <c r="F56" s="16"/>
      <c r="G56" s="16"/>
      <c r="H56" s="16"/>
      <c r="I56" s="16"/>
      <c r="J56" s="16"/>
      <c r="K56" s="116"/>
    </row>
    <row r="57" spans="1:12" ht="12.75">
      <c r="A57" s="240"/>
      <c r="B57" s="241"/>
      <c r="C57" s="241"/>
      <c r="D57" s="241"/>
      <c r="E57" s="241"/>
      <c r="F57" s="241"/>
      <c r="G57" s="241"/>
      <c r="H57" s="241"/>
      <c r="I57" s="241"/>
      <c r="J57" s="241"/>
      <c r="K57" s="395"/>
      <c r="L57" s="241"/>
    </row>
    <row r="58" spans="1:12" ht="12.75">
      <c r="A58" s="240"/>
      <c r="B58" s="241"/>
      <c r="C58" s="241"/>
      <c r="D58" s="241"/>
      <c r="E58" s="241"/>
      <c r="F58" s="241"/>
      <c r="G58" s="241"/>
      <c r="H58" s="241"/>
      <c r="I58" s="241"/>
      <c r="J58" s="241"/>
      <c r="K58" s="395"/>
      <c r="L58" s="241"/>
    </row>
    <row r="59" spans="1:11" ht="12.75" customHeight="1">
      <c r="A59" s="115"/>
      <c r="B59" s="16"/>
      <c r="C59" s="16"/>
      <c r="D59" s="16"/>
      <c r="E59" s="16"/>
      <c r="F59" s="16"/>
      <c r="G59" s="16"/>
      <c r="H59" s="16"/>
      <c r="I59" s="16"/>
      <c r="J59" s="16"/>
      <c r="K59" s="116"/>
    </row>
    <row r="60" spans="1:11" ht="12.75">
      <c r="A60" s="115"/>
      <c r="B60" s="400" t="s">
        <v>604</v>
      </c>
      <c r="C60" s="16"/>
      <c r="D60" s="241"/>
      <c r="E60" s="241"/>
      <c r="F60" s="241"/>
      <c r="G60" s="241"/>
      <c r="H60" s="241"/>
      <c r="I60" s="241"/>
      <c r="J60" s="16"/>
      <c r="K60" s="116"/>
    </row>
    <row r="61" spans="1:11" ht="12.75" customHeight="1">
      <c r="A61" s="115"/>
      <c r="B61" s="117" t="s">
        <v>81</v>
      </c>
      <c r="C61" s="16"/>
      <c r="D61" s="16"/>
      <c r="E61" s="16"/>
      <c r="F61" s="16"/>
      <c r="G61" s="16"/>
      <c r="H61" s="16"/>
      <c r="I61" s="16"/>
      <c r="J61" s="16"/>
      <c r="K61" s="116"/>
    </row>
    <row r="62" spans="1:11" ht="12.75" customHeight="1">
      <c r="A62" s="115"/>
      <c r="B62" s="117"/>
      <c r="C62" s="16"/>
      <c r="D62" s="241"/>
      <c r="E62" s="241"/>
      <c r="F62" s="241"/>
      <c r="G62" s="241"/>
      <c r="H62" s="241"/>
      <c r="I62" s="241"/>
      <c r="J62" s="16"/>
      <c r="K62" s="116"/>
    </row>
    <row r="63" spans="1:11" ht="12.75" customHeight="1">
      <c r="A63" s="115"/>
      <c r="B63" s="117"/>
      <c r="C63" s="16"/>
      <c r="D63" s="16"/>
      <c r="E63" s="16"/>
      <c r="F63" s="16"/>
      <c r="G63" s="16"/>
      <c r="H63" s="16"/>
      <c r="I63" s="16"/>
      <c r="J63" s="16"/>
      <c r="K63" s="116"/>
    </row>
    <row r="64" spans="1:11" ht="12.75">
      <c r="A64" s="110" t="s">
        <v>76</v>
      </c>
      <c r="B64" s="16"/>
      <c r="C64" s="16"/>
      <c r="D64" s="16"/>
      <c r="E64" s="16"/>
      <c r="F64" s="16"/>
      <c r="G64" s="16"/>
      <c r="H64" s="16"/>
      <c r="I64" s="16"/>
      <c r="J64" s="16"/>
      <c r="K64" s="116"/>
    </row>
    <row r="65" spans="1:11" ht="13.5" thickBot="1">
      <c r="A65" s="118"/>
      <c r="B65" s="46"/>
      <c r="C65" s="46"/>
      <c r="D65" s="46"/>
      <c r="E65" s="46"/>
      <c r="F65" s="46"/>
      <c r="G65" s="46"/>
      <c r="H65" s="46"/>
      <c r="I65" s="46"/>
      <c r="J65" s="46"/>
      <c r="K65" s="407"/>
    </row>
  </sheetData>
  <sheetProtection/>
  <mergeCells count="8">
    <mergeCell ref="J2:K2"/>
    <mergeCell ref="J3:K3"/>
    <mergeCell ref="J4:K4"/>
    <mergeCell ref="J5:K5"/>
    <mergeCell ref="A8:K8"/>
    <mergeCell ref="A9:K9"/>
    <mergeCell ref="B3:D3"/>
    <mergeCell ref="A7:K7"/>
  </mergeCells>
  <printOptions/>
  <pageMargins left="1" right="0.15748031496062992" top="0.35433070866141736" bottom="0.31496062992125984" header="0.15748031496062992" footer="0"/>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HZ151"/>
  <sheetViews>
    <sheetView showGridLines="0" tabSelected="1" view="pageBreakPreview" zoomScale="70" zoomScaleNormal="85" zoomScaleSheetLayoutView="70" zoomScalePageLayoutView="0" workbookViewId="0" topLeftCell="A1">
      <pane xSplit="2" ySplit="10" topLeftCell="D137" activePane="bottomRight" state="frozen"/>
      <selection pane="topLeft" activeCell="A1" sqref="A1"/>
      <selection pane="topRight" activeCell="C1" sqref="C1"/>
      <selection pane="bottomLeft" activeCell="A11" sqref="A11"/>
      <selection pane="bottomRight" activeCell="H138" sqref="H138"/>
    </sheetView>
  </sheetViews>
  <sheetFormatPr defaultColWidth="11.421875" defaultRowHeight="12.75"/>
  <cols>
    <col min="1" max="1" width="7.7109375" style="0" customWidth="1"/>
    <col min="2" max="2" width="25.7109375" style="28" customWidth="1"/>
    <col min="3" max="3" width="17.421875" style="0" customWidth="1"/>
    <col min="4" max="4" width="17.421875" style="26" customWidth="1"/>
    <col min="5" max="5" width="17.421875" style="139" customWidth="1"/>
    <col min="6" max="6" width="15.140625" style="35" customWidth="1"/>
    <col min="7" max="7" width="17.57421875" style="33" customWidth="1"/>
    <col min="8" max="8" width="15.140625" style="24" customWidth="1"/>
    <col min="9" max="9" width="19.140625" style="142" customWidth="1"/>
    <col min="10" max="10" width="18.8515625" style="30" customWidth="1"/>
    <col min="11" max="11" width="18.28125" style="30" customWidth="1"/>
    <col min="12" max="12" width="14.421875" style="430" customWidth="1"/>
    <col min="13" max="13" width="10.00390625" style="11" customWidth="1"/>
    <col min="14" max="14" width="22.00390625" style="427" customWidth="1"/>
    <col min="15" max="15" width="15.7109375" style="427" customWidth="1"/>
    <col min="16" max="16" width="15.421875" style="427" customWidth="1"/>
    <col min="17" max="17" width="20.57421875" style="0" customWidth="1"/>
    <col min="18" max="19" width="46.28125" style="31" customWidth="1"/>
  </cols>
  <sheetData>
    <row r="1" spans="1:19" ht="29.25" customHeight="1">
      <c r="A1" s="431"/>
      <c r="B1" s="432"/>
      <c r="C1" s="433"/>
      <c r="D1" s="434"/>
      <c r="E1" s="433"/>
      <c r="F1" s="434"/>
      <c r="G1" s="433"/>
      <c r="H1" s="434"/>
      <c r="I1" s="433"/>
      <c r="J1" s="434"/>
      <c r="K1" s="433"/>
      <c r="L1" s="435"/>
      <c r="M1" s="433"/>
      <c r="N1" s="435"/>
      <c r="O1" s="436"/>
      <c r="P1" s="435"/>
      <c r="Q1" s="433"/>
      <c r="R1" s="437" t="s">
        <v>1</v>
      </c>
      <c r="S1" s="438"/>
    </row>
    <row r="2" spans="1:19" ht="30" customHeight="1">
      <c r="A2" s="439"/>
      <c r="B2" s="397"/>
      <c r="C2" s="440"/>
      <c r="D2" s="441"/>
      <c r="E2" s="440"/>
      <c r="F2" s="441"/>
      <c r="G2" s="440"/>
      <c r="H2" s="441"/>
      <c r="I2" s="440"/>
      <c r="J2" s="441"/>
      <c r="K2" s="440"/>
      <c r="L2" s="442"/>
      <c r="M2" s="440"/>
      <c r="N2" s="442"/>
      <c r="O2" s="443"/>
      <c r="P2" s="442"/>
      <c r="Q2" s="440"/>
      <c r="R2" s="420" t="s">
        <v>3</v>
      </c>
      <c r="S2" s="444"/>
    </row>
    <row r="3" spans="1:19" ht="25.5" customHeight="1">
      <c r="A3" s="439"/>
      <c r="B3" s="397"/>
      <c r="C3" s="483" t="s">
        <v>2</v>
      </c>
      <c r="D3" s="483"/>
      <c r="E3" s="483"/>
      <c r="F3" s="483"/>
      <c r="G3" s="483"/>
      <c r="H3" s="483"/>
      <c r="I3" s="483"/>
      <c r="J3" s="483"/>
      <c r="K3" s="483"/>
      <c r="L3" s="483"/>
      <c r="M3" s="483"/>
      <c r="N3" s="483"/>
      <c r="O3" s="483"/>
      <c r="P3" s="483"/>
      <c r="Q3" s="484"/>
      <c r="R3" s="420" t="s">
        <v>603</v>
      </c>
      <c r="S3" s="444"/>
    </row>
    <row r="4" spans="1:19" ht="25.5" customHeight="1">
      <c r="A4" s="439"/>
      <c r="B4" s="397"/>
      <c r="C4" s="440"/>
      <c r="D4" s="441"/>
      <c r="E4" s="440"/>
      <c r="F4" s="441"/>
      <c r="G4" s="440"/>
      <c r="H4" s="441"/>
      <c r="I4" s="440"/>
      <c r="J4" s="441"/>
      <c r="K4" s="440"/>
      <c r="L4" s="442"/>
      <c r="M4" s="440"/>
      <c r="N4" s="442"/>
      <c r="O4" s="443"/>
      <c r="P4" s="442"/>
      <c r="Q4" s="440"/>
      <c r="R4" s="420" t="s">
        <v>597</v>
      </c>
      <c r="S4" s="444"/>
    </row>
    <row r="5" spans="1:19" ht="15" customHeight="1">
      <c r="A5" s="445"/>
      <c r="B5" s="398"/>
      <c r="C5" s="440"/>
      <c r="D5" s="441"/>
      <c r="E5" s="440"/>
      <c r="F5" s="441"/>
      <c r="G5" s="440"/>
      <c r="H5" s="441"/>
      <c r="I5" s="440"/>
      <c r="J5" s="441"/>
      <c r="K5" s="440"/>
      <c r="L5" s="442"/>
      <c r="M5" s="440"/>
      <c r="N5" s="442"/>
      <c r="O5" s="443"/>
      <c r="P5" s="442"/>
      <c r="Q5" s="440"/>
      <c r="R5" s="441"/>
      <c r="S5" s="444"/>
    </row>
    <row r="6" spans="1:19" ht="16.5" customHeight="1">
      <c r="A6" s="439"/>
      <c r="B6" s="441"/>
      <c r="C6" s="440"/>
      <c r="D6" s="441"/>
      <c r="E6" s="440"/>
      <c r="F6" s="441"/>
      <c r="G6" s="440"/>
      <c r="H6" s="441"/>
      <c r="I6" s="440"/>
      <c r="J6" s="441"/>
      <c r="K6" s="440"/>
      <c r="L6" s="442"/>
      <c r="M6" s="440"/>
      <c r="N6" s="442"/>
      <c r="O6" s="443"/>
      <c r="P6" s="442"/>
      <c r="Q6" s="440"/>
      <c r="R6" s="441"/>
      <c r="S6" s="444"/>
    </row>
    <row r="7" spans="1:233" ht="15" customHeight="1">
      <c r="A7" s="477" t="s">
        <v>274</v>
      </c>
      <c r="B7" s="478"/>
      <c r="C7" s="478"/>
      <c r="D7" s="478"/>
      <c r="E7" s="478"/>
      <c r="F7" s="478"/>
      <c r="G7" s="478"/>
      <c r="H7" s="478"/>
      <c r="I7" s="478"/>
      <c r="J7" s="478"/>
      <c r="K7" s="478"/>
      <c r="L7" s="478"/>
      <c r="M7" s="478"/>
      <c r="N7" s="478"/>
      <c r="O7" s="478"/>
      <c r="P7" s="478"/>
      <c r="Q7" s="478"/>
      <c r="R7" s="478"/>
      <c r="S7" s="479"/>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row>
    <row r="8" spans="1:233" ht="18" customHeight="1">
      <c r="A8" s="480" t="s">
        <v>90</v>
      </c>
      <c r="B8" s="481"/>
      <c r="C8" s="481"/>
      <c r="D8" s="481"/>
      <c r="E8" s="481"/>
      <c r="F8" s="481"/>
      <c r="G8" s="481"/>
      <c r="H8" s="481"/>
      <c r="I8" s="481"/>
      <c r="J8" s="481"/>
      <c r="K8" s="481"/>
      <c r="L8" s="481"/>
      <c r="M8" s="481"/>
      <c r="N8" s="481"/>
      <c r="O8" s="481"/>
      <c r="P8" s="481"/>
      <c r="Q8" s="481"/>
      <c r="R8" s="481"/>
      <c r="S8" s="482"/>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21.75" customHeight="1" thickBot="1">
      <c r="A9" s="120" t="s">
        <v>605</v>
      </c>
      <c r="B9" s="121"/>
      <c r="C9" s="38"/>
      <c r="D9" s="122"/>
      <c r="E9" s="138"/>
      <c r="F9" s="123"/>
      <c r="G9" s="124"/>
      <c r="H9" s="125"/>
      <c r="I9" s="140"/>
      <c r="J9" s="126"/>
      <c r="K9" s="126"/>
      <c r="L9" s="428"/>
      <c r="M9" s="127"/>
      <c r="N9" s="396"/>
      <c r="O9" s="396"/>
      <c r="P9" s="396"/>
      <c r="Q9" s="38"/>
      <c r="R9" s="128"/>
      <c r="S9" s="129"/>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s="136" customFormat="1" ht="76.5" customHeight="1">
      <c r="A10" s="469" t="s">
        <v>79</v>
      </c>
      <c r="B10" s="130" t="s">
        <v>116</v>
      </c>
      <c r="C10" s="130" t="s">
        <v>85</v>
      </c>
      <c r="D10" s="130" t="s">
        <v>88</v>
      </c>
      <c r="E10" s="130" t="s">
        <v>280</v>
      </c>
      <c r="F10" s="130" t="s">
        <v>86</v>
      </c>
      <c r="G10" s="131" t="s">
        <v>89</v>
      </c>
      <c r="H10" s="131" t="s">
        <v>82</v>
      </c>
      <c r="I10" s="132" t="s">
        <v>91</v>
      </c>
      <c r="J10" s="132" t="s">
        <v>272</v>
      </c>
      <c r="K10" s="132" t="s">
        <v>273</v>
      </c>
      <c r="L10" s="137" t="s">
        <v>271</v>
      </c>
      <c r="M10" s="133" t="s">
        <v>83</v>
      </c>
      <c r="N10" s="134" t="s">
        <v>356</v>
      </c>
      <c r="O10" s="134" t="s">
        <v>355</v>
      </c>
      <c r="P10" s="134" t="s">
        <v>357</v>
      </c>
      <c r="Q10" s="134" t="s">
        <v>92</v>
      </c>
      <c r="R10" s="216" t="s">
        <v>84</v>
      </c>
      <c r="S10" s="446" t="s">
        <v>87</v>
      </c>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row>
    <row r="11" spans="1:233" s="223" customFormat="1" ht="73.5" customHeight="1">
      <c r="A11" s="143">
        <v>1</v>
      </c>
      <c r="B11" s="232" t="s">
        <v>181</v>
      </c>
      <c r="C11" s="161" t="s">
        <v>94</v>
      </c>
      <c r="D11" s="220" t="s">
        <v>95</v>
      </c>
      <c r="E11" s="146">
        <v>3120102</v>
      </c>
      <c r="F11" s="147" t="s">
        <v>96</v>
      </c>
      <c r="G11" s="221" t="s">
        <v>127</v>
      </c>
      <c r="H11" s="220" t="s">
        <v>99</v>
      </c>
      <c r="I11" s="148">
        <v>50000000</v>
      </c>
      <c r="J11" s="148"/>
      <c r="K11" s="148"/>
      <c r="L11" s="202">
        <v>42134</v>
      </c>
      <c r="M11" s="149">
        <v>120</v>
      </c>
      <c r="N11" s="421">
        <v>42216</v>
      </c>
      <c r="O11" s="421">
        <v>42222</v>
      </c>
      <c r="P11" s="421">
        <v>42254</v>
      </c>
      <c r="Q11" s="156" t="s">
        <v>71</v>
      </c>
      <c r="R11" s="220" t="s">
        <v>263</v>
      </c>
      <c r="S11" s="447" t="s">
        <v>100</v>
      </c>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row>
    <row r="12" spans="1:233" s="223" customFormat="1" ht="131.25" customHeight="1">
      <c r="A12" s="143">
        <f aca="true" t="shared" si="0" ref="A12:A75">A11+1</f>
        <v>2</v>
      </c>
      <c r="B12" s="232" t="s">
        <v>181</v>
      </c>
      <c r="C12" s="161" t="s">
        <v>94</v>
      </c>
      <c r="D12" s="220" t="s">
        <v>95</v>
      </c>
      <c r="E12" s="146">
        <v>3120102</v>
      </c>
      <c r="F12" s="147" t="s">
        <v>96</v>
      </c>
      <c r="G12" s="221" t="s">
        <v>101</v>
      </c>
      <c r="H12" s="220" t="s">
        <v>102</v>
      </c>
      <c r="I12" s="148">
        <v>28900000</v>
      </c>
      <c r="J12" s="148"/>
      <c r="K12" s="148"/>
      <c r="L12" s="202">
        <v>42177</v>
      </c>
      <c r="M12" s="149">
        <v>60</v>
      </c>
      <c r="N12" s="202">
        <v>42248</v>
      </c>
      <c r="O12" s="202">
        <v>42253</v>
      </c>
      <c r="P12" s="202">
        <v>42618</v>
      </c>
      <c r="Q12" s="156" t="s">
        <v>225</v>
      </c>
      <c r="R12" s="227" t="s">
        <v>264</v>
      </c>
      <c r="S12" s="196" t="s">
        <v>103</v>
      </c>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row>
    <row r="13" spans="1:233" s="223" customFormat="1" ht="132" customHeight="1">
      <c r="A13" s="143">
        <f t="shared" si="0"/>
        <v>3</v>
      </c>
      <c r="B13" s="232" t="s">
        <v>181</v>
      </c>
      <c r="C13" s="161" t="s">
        <v>94</v>
      </c>
      <c r="D13" s="220" t="s">
        <v>95</v>
      </c>
      <c r="E13" s="146">
        <v>3120104</v>
      </c>
      <c r="F13" s="147" t="s">
        <v>98</v>
      </c>
      <c r="G13" s="221" t="s">
        <v>101</v>
      </c>
      <c r="H13" s="220" t="s">
        <v>102</v>
      </c>
      <c r="I13" s="148">
        <v>28000000</v>
      </c>
      <c r="J13" s="148"/>
      <c r="K13" s="148"/>
      <c r="L13" s="202">
        <v>42041</v>
      </c>
      <c r="M13" s="149">
        <v>30</v>
      </c>
      <c r="N13" s="202">
        <f>L13+63</f>
        <v>42104</v>
      </c>
      <c r="O13" s="202">
        <f>N13+5</f>
        <v>42109</v>
      </c>
      <c r="P13" s="202">
        <f>O13+M13</f>
        <v>42139</v>
      </c>
      <c r="Q13" s="156" t="s">
        <v>368</v>
      </c>
      <c r="R13" s="209" t="s">
        <v>389</v>
      </c>
      <c r="S13" s="196" t="s">
        <v>331</v>
      </c>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row>
    <row r="14" spans="1:233" s="223" customFormat="1" ht="25.5">
      <c r="A14" s="143">
        <f t="shared" si="0"/>
        <v>4</v>
      </c>
      <c r="B14" s="232" t="s">
        <v>181</v>
      </c>
      <c r="C14" s="161" t="s">
        <v>105</v>
      </c>
      <c r="D14" s="145" t="s">
        <v>106</v>
      </c>
      <c r="E14" s="176">
        <v>312020501</v>
      </c>
      <c r="F14" s="147" t="s">
        <v>107</v>
      </c>
      <c r="G14" s="221" t="s">
        <v>101</v>
      </c>
      <c r="H14" s="145" t="s">
        <v>99</v>
      </c>
      <c r="I14" s="148">
        <v>26000000</v>
      </c>
      <c r="J14" s="148"/>
      <c r="K14" s="148"/>
      <c r="L14" s="202">
        <v>42100</v>
      </c>
      <c r="M14" s="149">
        <v>120</v>
      </c>
      <c r="N14" s="421">
        <v>42126</v>
      </c>
      <c r="O14" s="421">
        <v>42126</v>
      </c>
      <c r="P14" s="421">
        <v>42254</v>
      </c>
      <c r="Q14" s="163" t="s">
        <v>72</v>
      </c>
      <c r="R14" s="220" t="s">
        <v>346</v>
      </c>
      <c r="S14" s="447" t="s">
        <v>108</v>
      </c>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row>
    <row r="15" spans="1:233" s="223" customFormat="1" ht="119.25" customHeight="1">
      <c r="A15" s="143">
        <f t="shared" si="0"/>
        <v>5</v>
      </c>
      <c r="B15" s="232" t="s">
        <v>181</v>
      </c>
      <c r="C15" s="161" t="s">
        <v>105</v>
      </c>
      <c r="D15" s="145" t="s">
        <v>106</v>
      </c>
      <c r="E15" s="399">
        <f>'PAA 31-03-2015'!I26</f>
        <v>14080000</v>
      </c>
      <c r="F15" s="147" t="s">
        <v>112</v>
      </c>
      <c r="G15" s="147" t="s">
        <v>113</v>
      </c>
      <c r="H15" s="145" t="s">
        <v>75</v>
      </c>
      <c r="I15" s="148">
        <v>290000000</v>
      </c>
      <c r="J15" s="148"/>
      <c r="K15" s="148"/>
      <c r="L15" s="202">
        <v>42079</v>
      </c>
      <c r="M15" s="149">
        <v>365</v>
      </c>
      <c r="N15" s="421">
        <v>42186</v>
      </c>
      <c r="O15" s="421">
        <v>42193</v>
      </c>
      <c r="P15" s="421">
        <v>42551</v>
      </c>
      <c r="Q15" s="156" t="s">
        <v>226</v>
      </c>
      <c r="R15" s="220" t="s">
        <v>114</v>
      </c>
      <c r="S15" s="447" t="s">
        <v>115</v>
      </c>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row>
    <row r="16" spans="1:233" s="223" customFormat="1" ht="119.25" customHeight="1">
      <c r="A16" s="143">
        <f t="shared" si="0"/>
        <v>6</v>
      </c>
      <c r="B16" s="232" t="s">
        <v>181</v>
      </c>
      <c r="C16" s="235">
        <v>31102</v>
      </c>
      <c r="D16" s="230" t="s">
        <v>110</v>
      </c>
      <c r="E16" s="225">
        <v>3110204</v>
      </c>
      <c r="F16" s="238" t="s">
        <v>217</v>
      </c>
      <c r="G16" s="221" t="s">
        <v>213</v>
      </c>
      <c r="H16" s="227" t="s">
        <v>99</v>
      </c>
      <c r="I16" s="231">
        <v>22500000</v>
      </c>
      <c r="J16" s="237"/>
      <c r="K16" s="239"/>
      <c r="L16" s="202">
        <v>42069</v>
      </c>
      <c r="M16" s="229">
        <v>365</v>
      </c>
      <c r="N16" s="202">
        <f>L16+49</f>
        <v>42118</v>
      </c>
      <c r="O16" s="202">
        <f>N16+5</f>
        <v>42123</v>
      </c>
      <c r="P16" s="202">
        <f>O16+M16</f>
        <v>42488</v>
      </c>
      <c r="Q16" s="228" t="s">
        <v>367</v>
      </c>
      <c r="R16" s="227" t="s">
        <v>594</v>
      </c>
      <c r="S16" s="196" t="s">
        <v>366</v>
      </c>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c r="CK16" s="236"/>
      <c r="CL16" s="236"/>
      <c r="CM16" s="236"/>
      <c r="CN16" s="236"/>
      <c r="CO16" s="236"/>
      <c r="CP16" s="236"/>
      <c r="CQ16" s="236"/>
      <c r="CR16" s="236"/>
      <c r="CS16" s="236"/>
      <c r="CT16" s="236"/>
      <c r="CU16" s="236"/>
      <c r="CV16" s="236"/>
      <c r="CW16" s="236"/>
      <c r="CX16" s="236"/>
      <c r="CY16" s="236"/>
      <c r="CZ16" s="236"/>
      <c r="DA16" s="236"/>
      <c r="DB16" s="236"/>
      <c r="DC16" s="236"/>
      <c r="DD16" s="236"/>
      <c r="DE16" s="236"/>
      <c r="DF16" s="236"/>
      <c r="DG16" s="236"/>
      <c r="DH16" s="236"/>
      <c r="DI16" s="236"/>
      <c r="DJ16" s="236"/>
      <c r="DK16" s="236"/>
      <c r="DL16" s="236"/>
      <c r="DM16" s="236"/>
      <c r="DN16" s="236"/>
      <c r="DO16" s="236"/>
      <c r="DP16" s="236"/>
      <c r="DQ16" s="236"/>
      <c r="DR16" s="236"/>
      <c r="DS16" s="236"/>
      <c r="DT16" s="236"/>
      <c r="DU16" s="236"/>
      <c r="DV16" s="236"/>
      <c r="DW16" s="236"/>
      <c r="DX16" s="236"/>
      <c r="DY16" s="236"/>
      <c r="DZ16" s="236"/>
      <c r="EA16" s="236"/>
      <c r="EB16" s="236"/>
      <c r="EC16" s="236"/>
      <c r="ED16" s="236"/>
      <c r="EE16" s="236"/>
      <c r="EF16" s="236"/>
      <c r="EG16" s="236"/>
      <c r="EH16" s="236"/>
      <c r="EI16" s="236"/>
      <c r="EJ16" s="236"/>
      <c r="EK16" s="236"/>
      <c r="EL16" s="236"/>
      <c r="EM16" s="236"/>
      <c r="EN16" s="236"/>
      <c r="EO16" s="236"/>
      <c r="EP16" s="236"/>
      <c r="EQ16" s="236"/>
      <c r="ER16" s="236"/>
      <c r="ES16" s="236"/>
      <c r="ET16" s="236"/>
      <c r="EU16" s="236"/>
      <c r="EV16" s="236"/>
      <c r="EW16" s="236"/>
      <c r="EX16" s="236"/>
      <c r="EY16" s="236"/>
      <c r="EZ16" s="236"/>
      <c r="FA16" s="236"/>
      <c r="FB16" s="236"/>
      <c r="FC16" s="236"/>
      <c r="FD16" s="236"/>
      <c r="FE16" s="236"/>
      <c r="FF16" s="236"/>
      <c r="FG16" s="236"/>
      <c r="FH16" s="236"/>
      <c r="FI16" s="236"/>
      <c r="FJ16" s="236"/>
      <c r="FK16" s="236"/>
      <c r="FL16" s="236"/>
      <c r="FM16" s="236"/>
      <c r="FN16" s="236"/>
      <c r="FO16" s="236"/>
      <c r="FP16" s="236"/>
      <c r="FQ16" s="236"/>
      <c r="FR16" s="236"/>
      <c r="FS16" s="236"/>
      <c r="FT16" s="236"/>
      <c r="FU16" s="236"/>
      <c r="FV16" s="236"/>
      <c r="FW16" s="236"/>
      <c r="FX16" s="236"/>
      <c r="FY16" s="236"/>
      <c r="FZ16" s="236"/>
      <c r="GA16" s="236"/>
      <c r="GB16" s="236"/>
      <c r="GC16" s="236"/>
      <c r="GD16" s="236"/>
      <c r="GE16" s="236"/>
      <c r="GF16" s="236"/>
      <c r="GG16" s="236"/>
      <c r="GH16" s="236"/>
      <c r="GI16" s="236"/>
      <c r="GJ16" s="236"/>
      <c r="GK16" s="236"/>
      <c r="GL16" s="236"/>
      <c r="GM16" s="236"/>
      <c r="GN16" s="236"/>
      <c r="GO16" s="236"/>
      <c r="GP16" s="236"/>
      <c r="GQ16" s="236"/>
      <c r="GR16" s="236"/>
      <c r="GS16" s="236"/>
      <c r="GT16" s="236"/>
      <c r="GU16" s="236"/>
      <c r="GV16" s="236"/>
      <c r="GW16" s="236"/>
      <c r="GX16" s="236"/>
      <c r="GY16" s="236"/>
      <c r="GZ16" s="236"/>
      <c r="HA16" s="236"/>
      <c r="HB16" s="236"/>
      <c r="HC16" s="236"/>
      <c r="HD16" s="236"/>
      <c r="HE16" s="236"/>
      <c r="HF16" s="236"/>
      <c r="HG16" s="236"/>
      <c r="HH16" s="236"/>
      <c r="HI16" s="236"/>
      <c r="HJ16" s="236"/>
      <c r="HK16" s="236"/>
      <c r="HL16" s="236"/>
      <c r="HM16" s="236"/>
      <c r="HN16" s="236"/>
      <c r="HO16" s="236"/>
      <c r="HP16" s="236"/>
      <c r="HQ16" s="236"/>
      <c r="HR16" s="236"/>
      <c r="HS16" s="236"/>
      <c r="HT16" s="236"/>
      <c r="HU16" s="236"/>
      <c r="HV16" s="236"/>
      <c r="HW16" s="236"/>
      <c r="HX16" s="236"/>
      <c r="HY16" s="236"/>
    </row>
    <row r="17" spans="1:233" s="223" customFormat="1" ht="147" customHeight="1">
      <c r="A17" s="143">
        <f t="shared" si="0"/>
        <v>7</v>
      </c>
      <c r="B17" s="145" t="s">
        <v>119</v>
      </c>
      <c r="C17" s="182" t="s">
        <v>105</v>
      </c>
      <c r="D17" s="183" t="s">
        <v>33</v>
      </c>
      <c r="E17" s="184" t="s">
        <v>285</v>
      </c>
      <c r="F17" s="185" t="s">
        <v>117</v>
      </c>
      <c r="G17" s="147" t="s">
        <v>113</v>
      </c>
      <c r="H17" s="220" t="s">
        <v>97</v>
      </c>
      <c r="I17" s="155">
        <v>90000000</v>
      </c>
      <c r="J17" s="155"/>
      <c r="K17" s="155"/>
      <c r="L17" s="202">
        <v>42017</v>
      </c>
      <c r="M17" s="229">
        <v>240</v>
      </c>
      <c r="N17" s="202">
        <f>L17+84</f>
        <v>42101</v>
      </c>
      <c r="O17" s="202">
        <f>N17+5</f>
        <v>42106</v>
      </c>
      <c r="P17" s="202">
        <f>O17+M17</f>
        <v>42346</v>
      </c>
      <c r="Q17" s="150" t="s">
        <v>118</v>
      </c>
      <c r="R17" s="220" t="s">
        <v>292</v>
      </c>
      <c r="S17" s="447" t="s">
        <v>278</v>
      </c>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row>
    <row r="18" spans="1:233" s="223" customFormat="1" ht="159" customHeight="1">
      <c r="A18" s="143">
        <f t="shared" si="0"/>
        <v>8</v>
      </c>
      <c r="B18" s="145" t="s">
        <v>119</v>
      </c>
      <c r="C18" s="161" t="s">
        <v>120</v>
      </c>
      <c r="D18" s="220" t="s">
        <v>121</v>
      </c>
      <c r="E18" s="146" t="s">
        <v>284</v>
      </c>
      <c r="F18" s="147" t="s">
        <v>122</v>
      </c>
      <c r="G18" s="221" t="s">
        <v>127</v>
      </c>
      <c r="H18" s="220" t="s">
        <v>99</v>
      </c>
      <c r="I18" s="148">
        <v>80000000</v>
      </c>
      <c r="J18" s="148"/>
      <c r="K18" s="148"/>
      <c r="L18" s="202">
        <v>42058</v>
      </c>
      <c r="M18" s="149">
        <v>365</v>
      </c>
      <c r="N18" s="202">
        <f>L18+84</f>
        <v>42142</v>
      </c>
      <c r="O18" s="202">
        <f>N18+5</f>
        <v>42147</v>
      </c>
      <c r="P18" s="202">
        <f>O18+M18</f>
        <v>42512</v>
      </c>
      <c r="Q18" s="221" t="s">
        <v>123</v>
      </c>
      <c r="R18" s="220" t="s">
        <v>372</v>
      </c>
      <c r="S18" s="196" t="s">
        <v>124</v>
      </c>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row>
    <row r="19" spans="1:233" s="223" customFormat="1" ht="87" customHeight="1">
      <c r="A19" s="143">
        <f t="shared" si="0"/>
        <v>9</v>
      </c>
      <c r="B19" s="145" t="s">
        <v>119</v>
      </c>
      <c r="C19" s="161" t="s">
        <v>109</v>
      </c>
      <c r="D19" s="220" t="s">
        <v>110</v>
      </c>
      <c r="E19" s="146">
        <v>311020301</v>
      </c>
      <c r="F19" s="147" t="s">
        <v>111</v>
      </c>
      <c r="G19" s="221" t="s">
        <v>213</v>
      </c>
      <c r="H19" s="220" t="s">
        <v>293</v>
      </c>
      <c r="I19" s="148">
        <v>96000000</v>
      </c>
      <c r="J19" s="148">
        <v>96000000</v>
      </c>
      <c r="K19" s="208">
        <f>I19-J19</f>
        <v>0</v>
      </c>
      <c r="L19" s="202">
        <v>42018</v>
      </c>
      <c r="M19" s="149">
        <v>365</v>
      </c>
      <c r="N19" s="202">
        <v>42033</v>
      </c>
      <c r="O19" s="207">
        <v>42034</v>
      </c>
      <c r="P19" s="207">
        <v>42398</v>
      </c>
      <c r="Q19" s="221" t="s">
        <v>294</v>
      </c>
      <c r="R19" s="220" t="s">
        <v>295</v>
      </c>
      <c r="S19" s="447" t="s">
        <v>296</v>
      </c>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row>
    <row r="20" spans="1:233" s="170" customFormat="1" ht="108" customHeight="1">
      <c r="A20" s="143">
        <f t="shared" si="0"/>
        <v>10</v>
      </c>
      <c r="B20" s="145" t="s">
        <v>158</v>
      </c>
      <c r="C20" s="144">
        <v>31201</v>
      </c>
      <c r="D20" s="230" t="s">
        <v>125</v>
      </c>
      <c r="E20" s="225">
        <v>3120101</v>
      </c>
      <c r="F20" s="221" t="s">
        <v>126</v>
      </c>
      <c r="G20" s="221" t="s">
        <v>127</v>
      </c>
      <c r="H20" s="220" t="s">
        <v>97</v>
      </c>
      <c r="I20" s="231">
        <v>51190440</v>
      </c>
      <c r="J20" s="231"/>
      <c r="K20" s="231"/>
      <c r="L20" s="207">
        <v>42044</v>
      </c>
      <c r="M20" s="173">
        <v>240</v>
      </c>
      <c r="N20" s="202">
        <f>L20+77</f>
        <v>42121</v>
      </c>
      <c r="O20" s="202">
        <f>N20+5</f>
        <v>42126</v>
      </c>
      <c r="P20" s="202">
        <f>O20+M20</f>
        <v>42366</v>
      </c>
      <c r="Q20" s="175" t="s">
        <v>128</v>
      </c>
      <c r="R20" s="168" t="s">
        <v>333</v>
      </c>
      <c r="S20" s="448" t="s">
        <v>129</v>
      </c>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row>
    <row r="21" spans="1:233" s="223" customFormat="1" ht="127.5">
      <c r="A21" s="143">
        <f t="shared" si="0"/>
        <v>11</v>
      </c>
      <c r="B21" s="145" t="s">
        <v>158</v>
      </c>
      <c r="C21" s="144">
        <v>31202</v>
      </c>
      <c r="D21" s="230" t="s">
        <v>130</v>
      </c>
      <c r="E21" s="225">
        <v>3120210</v>
      </c>
      <c r="F21" s="221" t="s">
        <v>131</v>
      </c>
      <c r="G21" s="221" t="s">
        <v>101</v>
      </c>
      <c r="H21" s="220" t="s">
        <v>99</v>
      </c>
      <c r="I21" s="231">
        <v>17000000</v>
      </c>
      <c r="J21" s="231"/>
      <c r="K21" s="231"/>
      <c r="L21" s="207">
        <v>42066</v>
      </c>
      <c r="M21" s="173">
        <v>30</v>
      </c>
      <c r="N21" s="202">
        <f>L21+63</f>
        <v>42129</v>
      </c>
      <c r="O21" s="202">
        <f>N21+5</f>
        <v>42134</v>
      </c>
      <c r="P21" s="202">
        <f>O21+M21</f>
        <v>42164</v>
      </c>
      <c r="Q21" s="175" t="s">
        <v>132</v>
      </c>
      <c r="R21" s="224" t="s">
        <v>390</v>
      </c>
      <c r="S21" s="447" t="s">
        <v>391</v>
      </c>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row>
    <row r="22" spans="1:233" s="223" customFormat="1" ht="77.25" customHeight="1">
      <c r="A22" s="143">
        <f t="shared" si="0"/>
        <v>12</v>
      </c>
      <c r="B22" s="145" t="s">
        <v>158</v>
      </c>
      <c r="C22" s="144">
        <v>31202</v>
      </c>
      <c r="D22" s="230" t="s">
        <v>130</v>
      </c>
      <c r="E22" s="225">
        <v>3120210</v>
      </c>
      <c r="F22" s="221" t="s">
        <v>131</v>
      </c>
      <c r="G22" s="147" t="s">
        <v>113</v>
      </c>
      <c r="H22" s="220" t="s">
        <v>99</v>
      </c>
      <c r="I22" s="231">
        <v>35000000</v>
      </c>
      <c r="J22" s="231"/>
      <c r="K22" s="231"/>
      <c r="L22" s="207">
        <v>42073</v>
      </c>
      <c r="M22" s="173">
        <v>90</v>
      </c>
      <c r="N22" s="202">
        <f>L22+84</f>
        <v>42157</v>
      </c>
      <c r="O22" s="202">
        <f>N22+5</f>
        <v>42162</v>
      </c>
      <c r="P22" s="202">
        <f>O22+M22</f>
        <v>42252</v>
      </c>
      <c r="Q22" s="221" t="s">
        <v>133</v>
      </c>
      <c r="R22" s="220" t="s">
        <v>388</v>
      </c>
      <c r="S22" s="447" t="s">
        <v>134</v>
      </c>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row>
    <row r="23" spans="1:233" s="223" customFormat="1" ht="99.75" customHeight="1">
      <c r="A23" s="143">
        <f t="shared" si="0"/>
        <v>13</v>
      </c>
      <c r="B23" s="145" t="s">
        <v>158</v>
      </c>
      <c r="C23" s="144">
        <v>31202</v>
      </c>
      <c r="D23" s="230" t="s">
        <v>130</v>
      </c>
      <c r="E23" s="225">
        <v>3120210</v>
      </c>
      <c r="F23" s="221" t="s">
        <v>131</v>
      </c>
      <c r="G23" s="147" t="s">
        <v>113</v>
      </c>
      <c r="H23" s="220" t="s">
        <v>99</v>
      </c>
      <c r="I23" s="231">
        <f>70000000-13500000-13440000-14080000-14080000</f>
        <v>14900000</v>
      </c>
      <c r="J23" s="231"/>
      <c r="K23" s="231"/>
      <c r="L23" s="207">
        <v>42051</v>
      </c>
      <c r="M23" s="149">
        <v>270</v>
      </c>
      <c r="N23" s="207">
        <v>42110</v>
      </c>
      <c r="O23" s="207">
        <v>42114</v>
      </c>
      <c r="P23" s="207">
        <v>42327</v>
      </c>
      <c r="Q23" s="175" t="s">
        <v>135</v>
      </c>
      <c r="R23" s="220" t="s">
        <v>136</v>
      </c>
      <c r="S23" s="447" t="s">
        <v>137</v>
      </c>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row>
    <row r="24" spans="1:233" s="223" customFormat="1" ht="77.25" customHeight="1">
      <c r="A24" s="143">
        <f t="shared" si="0"/>
        <v>14</v>
      </c>
      <c r="B24" s="145" t="s">
        <v>158</v>
      </c>
      <c r="C24" s="144">
        <v>31202</v>
      </c>
      <c r="D24" s="230" t="s">
        <v>130</v>
      </c>
      <c r="E24" s="225">
        <v>3120210</v>
      </c>
      <c r="F24" s="221" t="s">
        <v>131</v>
      </c>
      <c r="G24" s="230" t="s">
        <v>163</v>
      </c>
      <c r="H24" s="220" t="s">
        <v>99</v>
      </c>
      <c r="I24" s="231">
        <v>13500000</v>
      </c>
      <c r="J24" s="231"/>
      <c r="K24" s="231"/>
      <c r="L24" s="207">
        <v>42066</v>
      </c>
      <c r="M24" s="149">
        <v>270</v>
      </c>
      <c r="N24" s="202">
        <f>L24+49</f>
        <v>42115</v>
      </c>
      <c r="O24" s="202">
        <f>N24+5</f>
        <v>42120</v>
      </c>
      <c r="P24" s="202">
        <f>O24+M24</f>
        <v>42390</v>
      </c>
      <c r="Q24" s="175" t="s">
        <v>135</v>
      </c>
      <c r="R24" s="220" t="s">
        <v>382</v>
      </c>
      <c r="S24" s="447" t="s">
        <v>137</v>
      </c>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row>
    <row r="25" spans="1:233" s="223" customFormat="1" ht="77.25" customHeight="1">
      <c r="A25" s="143">
        <f t="shared" si="0"/>
        <v>15</v>
      </c>
      <c r="B25" s="145" t="s">
        <v>158</v>
      </c>
      <c r="C25" s="144">
        <v>31202</v>
      </c>
      <c r="D25" s="230" t="s">
        <v>130</v>
      </c>
      <c r="E25" s="225">
        <v>3120210</v>
      </c>
      <c r="F25" s="221" t="s">
        <v>131</v>
      </c>
      <c r="G25" s="221" t="s">
        <v>101</v>
      </c>
      <c r="H25" s="220" t="s">
        <v>99</v>
      </c>
      <c r="I25" s="231">
        <v>13440000</v>
      </c>
      <c r="J25" s="231"/>
      <c r="K25" s="231"/>
      <c r="L25" s="207">
        <v>42073</v>
      </c>
      <c r="M25" s="149">
        <v>240</v>
      </c>
      <c r="N25" s="202">
        <f>L25+47</f>
        <v>42120</v>
      </c>
      <c r="O25" s="202">
        <f>N25+5</f>
        <v>42125</v>
      </c>
      <c r="P25" s="202">
        <f>O25+M25</f>
        <v>42365</v>
      </c>
      <c r="Q25" s="175" t="s">
        <v>135</v>
      </c>
      <c r="R25" s="220" t="s">
        <v>383</v>
      </c>
      <c r="S25" s="447" t="s">
        <v>137</v>
      </c>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row>
    <row r="26" spans="1:233" s="223" customFormat="1" ht="63.75">
      <c r="A26" s="143">
        <f t="shared" si="0"/>
        <v>16</v>
      </c>
      <c r="B26" s="145" t="s">
        <v>158</v>
      </c>
      <c r="C26" s="144">
        <v>31202</v>
      </c>
      <c r="D26" s="230" t="s">
        <v>130</v>
      </c>
      <c r="E26" s="225">
        <v>3120210</v>
      </c>
      <c r="F26" s="221" t="s">
        <v>131</v>
      </c>
      <c r="G26" s="221" t="s">
        <v>101</v>
      </c>
      <c r="H26" s="220" t="s">
        <v>99</v>
      </c>
      <c r="I26" s="231">
        <v>14080000</v>
      </c>
      <c r="J26" s="231"/>
      <c r="K26" s="231"/>
      <c r="L26" s="207">
        <v>42075</v>
      </c>
      <c r="M26" s="149">
        <v>240</v>
      </c>
      <c r="N26" s="202">
        <v>42128</v>
      </c>
      <c r="O26" s="202">
        <v>42139</v>
      </c>
      <c r="P26" s="202">
        <v>42139</v>
      </c>
      <c r="Q26" s="175" t="s">
        <v>135</v>
      </c>
      <c r="R26" s="220" t="s">
        <v>384</v>
      </c>
      <c r="S26" s="447" t="s">
        <v>137</v>
      </c>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row>
    <row r="27" spans="1:233" s="223" customFormat="1" ht="71.25" customHeight="1">
      <c r="A27" s="143">
        <f t="shared" si="0"/>
        <v>17</v>
      </c>
      <c r="B27" s="145" t="s">
        <v>158</v>
      </c>
      <c r="C27" s="144">
        <v>31202</v>
      </c>
      <c r="D27" s="230" t="s">
        <v>130</v>
      </c>
      <c r="E27" s="225">
        <v>3120210</v>
      </c>
      <c r="F27" s="221" t="s">
        <v>131</v>
      </c>
      <c r="G27" s="221" t="s">
        <v>101</v>
      </c>
      <c r="H27" s="220" t="s">
        <v>99</v>
      </c>
      <c r="I27" s="237">
        <v>11282560</v>
      </c>
      <c r="J27" s="237">
        <v>11282560</v>
      </c>
      <c r="K27" s="353">
        <f>I27-J27</f>
        <v>0</v>
      </c>
      <c r="L27" s="207">
        <v>42051</v>
      </c>
      <c r="M27" s="149">
        <v>270</v>
      </c>
      <c r="N27" s="207">
        <v>42088</v>
      </c>
      <c r="O27" s="207">
        <v>42100</v>
      </c>
      <c r="P27" s="207">
        <v>42343</v>
      </c>
      <c r="Q27" s="175" t="s">
        <v>135</v>
      </c>
      <c r="R27" s="220" t="s">
        <v>385</v>
      </c>
      <c r="S27" s="447" t="s">
        <v>137</v>
      </c>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row>
    <row r="28" spans="1:233" s="223" customFormat="1" ht="101.25" customHeight="1">
      <c r="A28" s="143">
        <f t="shared" si="0"/>
        <v>18</v>
      </c>
      <c r="B28" s="145" t="s">
        <v>158</v>
      </c>
      <c r="C28" s="144">
        <v>31202</v>
      </c>
      <c r="D28" s="230" t="s">
        <v>130</v>
      </c>
      <c r="E28" s="225">
        <v>3120210</v>
      </c>
      <c r="F28" s="221" t="s">
        <v>131</v>
      </c>
      <c r="G28" s="230" t="s">
        <v>163</v>
      </c>
      <c r="H28" s="220" t="s">
        <v>99</v>
      </c>
      <c r="I28" s="231">
        <v>9000000</v>
      </c>
      <c r="J28" s="231"/>
      <c r="K28" s="231"/>
      <c r="L28" s="207">
        <v>42065</v>
      </c>
      <c r="M28" s="149">
        <v>180</v>
      </c>
      <c r="N28" s="202">
        <f>L28+49</f>
        <v>42114</v>
      </c>
      <c r="O28" s="202">
        <f>N28+5</f>
        <v>42119</v>
      </c>
      <c r="P28" s="202">
        <f>O28+M28</f>
        <v>42299</v>
      </c>
      <c r="Q28" s="175" t="s">
        <v>138</v>
      </c>
      <c r="R28" s="220" t="s">
        <v>375</v>
      </c>
      <c r="S28" s="447" t="s">
        <v>139</v>
      </c>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row>
    <row r="29" spans="1:233" s="223" customFormat="1" ht="87" customHeight="1">
      <c r="A29" s="143">
        <f t="shared" si="0"/>
        <v>19</v>
      </c>
      <c r="B29" s="145" t="s">
        <v>158</v>
      </c>
      <c r="C29" s="144">
        <v>31202</v>
      </c>
      <c r="D29" s="230" t="s">
        <v>130</v>
      </c>
      <c r="E29" s="225">
        <v>3120210</v>
      </c>
      <c r="F29" s="221" t="s">
        <v>131</v>
      </c>
      <c r="G29" s="230" t="s">
        <v>163</v>
      </c>
      <c r="H29" s="220" t="s">
        <v>99</v>
      </c>
      <c r="I29" s="231">
        <v>9000000</v>
      </c>
      <c r="J29" s="231"/>
      <c r="K29" s="231"/>
      <c r="L29" s="207">
        <v>42065</v>
      </c>
      <c r="M29" s="149">
        <v>180</v>
      </c>
      <c r="N29" s="202">
        <f>L29+49</f>
        <v>42114</v>
      </c>
      <c r="O29" s="202">
        <f>N29+5</f>
        <v>42119</v>
      </c>
      <c r="P29" s="202">
        <f>O29+M29</f>
        <v>42299</v>
      </c>
      <c r="Q29" s="175" t="s">
        <v>140</v>
      </c>
      <c r="R29" s="220" t="s">
        <v>374</v>
      </c>
      <c r="S29" s="447" t="s">
        <v>141</v>
      </c>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row>
    <row r="30" spans="1:233" s="223" customFormat="1" ht="89.25">
      <c r="A30" s="143">
        <f t="shared" si="0"/>
        <v>20</v>
      </c>
      <c r="B30" s="145" t="s">
        <v>158</v>
      </c>
      <c r="C30" s="144">
        <v>31202</v>
      </c>
      <c r="D30" s="230" t="s">
        <v>130</v>
      </c>
      <c r="E30" s="225">
        <v>3120210</v>
      </c>
      <c r="F30" s="221" t="s">
        <v>131</v>
      </c>
      <c r="G30" s="221" t="s">
        <v>101</v>
      </c>
      <c r="H30" s="220" t="s">
        <v>102</v>
      </c>
      <c r="I30" s="231">
        <v>10000000</v>
      </c>
      <c r="J30" s="231"/>
      <c r="K30" s="231"/>
      <c r="L30" s="207">
        <v>42145</v>
      </c>
      <c r="M30" s="149">
        <v>60</v>
      </c>
      <c r="N30" s="207">
        <v>42200</v>
      </c>
      <c r="O30" s="207">
        <v>42206</v>
      </c>
      <c r="P30" s="207">
        <v>42267</v>
      </c>
      <c r="Q30" s="175" t="s">
        <v>142</v>
      </c>
      <c r="R30" s="220" t="s">
        <v>143</v>
      </c>
      <c r="S30" s="447" t="s">
        <v>144</v>
      </c>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row>
    <row r="31" spans="1:233" s="223" customFormat="1" ht="89.25">
      <c r="A31" s="143">
        <f t="shared" si="0"/>
        <v>21</v>
      </c>
      <c r="B31" s="145" t="s">
        <v>158</v>
      </c>
      <c r="C31" s="144">
        <v>31202</v>
      </c>
      <c r="D31" s="230" t="s">
        <v>130</v>
      </c>
      <c r="E31" s="225">
        <v>3120210</v>
      </c>
      <c r="F31" s="221" t="s">
        <v>131</v>
      </c>
      <c r="G31" s="147" t="s">
        <v>113</v>
      </c>
      <c r="H31" s="220" t="s">
        <v>99</v>
      </c>
      <c r="I31" s="231">
        <v>60000000</v>
      </c>
      <c r="J31" s="231"/>
      <c r="K31" s="231"/>
      <c r="L31" s="207">
        <v>42145</v>
      </c>
      <c r="M31" s="149">
        <v>7</v>
      </c>
      <c r="N31" s="207">
        <v>42292</v>
      </c>
      <c r="O31" s="207">
        <v>42297</v>
      </c>
      <c r="P31" s="207">
        <v>42307</v>
      </c>
      <c r="Q31" s="175" t="s">
        <v>145</v>
      </c>
      <c r="R31" s="220" t="s">
        <v>146</v>
      </c>
      <c r="S31" s="447" t="s">
        <v>147</v>
      </c>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row>
    <row r="32" spans="1:233" s="223" customFormat="1" ht="51">
      <c r="A32" s="143">
        <f t="shared" si="0"/>
        <v>22</v>
      </c>
      <c r="B32" s="145" t="s">
        <v>158</v>
      </c>
      <c r="C32" s="144">
        <v>31202</v>
      </c>
      <c r="D32" s="230" t="s">
        <v>130</v>
      </c>
      <c r="E32" s="225">
        <v>3120210</v>
      </c>
      <c r="F32" s="221" t="s">
        <v>131</v>
      </c>
      <c r="G32" s="221" t="s">
        <v>101</v>
      </c>
      <c r="H32" s="220" t="s">
        <v>99</v>
      </c>
      <c r="I32" s="231">
        <v>20000000</v>
      </c>
      <c r="J32" s="231"/>
      <c r="K32" s="231"/>
      <c r="L32" s="207">
        <v>42181</v>
      </c>
      <c r="M32" s="149">
        <v>8</v>
      </c>
      <c r="N32" s="207">
        <v>42244</v>
      </c>
      <c r="O32" s="207">
        <v>42254</v>
      </c>
      <c r="P32" s="207">
        <v>42261</v>
      </c>
      <c r="Q32" s="174" t="s">
        <v>148</v>
      </c>
      <c r="R32" s="220" t="s">
        <v>149</v>
      </c>
      <c r="S32" s="447" t="s">
        <v>149</v>
      </c>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row>
    <row r="33" spans="1:233" s="223" customFormat="1" ht="102.75" customHeight="1">
      <c r="A33" s="143">
        <f t="shared" si="0"/>
        <v>23</v>
      </c>
      <c r="B33" s="145" t="s">
        <v>158</v>
      </c>
      <c r="C33" s="144">
        <v>31202</v>
      </c>
      <c r="D33" s="230" t="s">
        <v>130</v>
      </c>
      <c r="E33" s="225">
        <v>3120210</v>
      </c>
      <c r="F33" s="221" t="s">
        <v>131</v>
      </c>
      <c r="G33" s="221" t="s">
        <v>101</v>
      </c>
      <c r="H33" s="220" t="s">
        <v>99</v>
      </c>
      <c r="I33" s="231">
        <v>15000000</v>
      </c>
      <c r="J33" s="231"/>
      <c r="K33" s="231"/>
      <c r="L33" s="207">
        <v>42062</v>
      </c>
      <c r="M33" s="149">
        <v>180</v>
      </c>
      <c r="N33" s="202">
        <f>L33+63</f>
        <v>42125</v>
      </c>
      <c r="O33" s="202">
        <f>N33+5</f>
        <v>42130</v>
      </c>
      <c r="P33" s="202">
        <f>O33+M33</f>
        <v>42310</v>
      </c>
      <c r="Q33" s="174" t="s">
        <v>150</v>
      </c>
      <c r="R33" s="220" t="s">
        <v>376</v>
      </c>
      <c r="S33" s="447" t="s">
        <v>151</v>
      </c>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row>
    <row r="34" spans="1:233" s="223" customFormat="1" ht="153">
      <c r="A34" s="143">
        <f t="shared" si="0"/>
        <v>24</v>
      </c>
      <c r="B34" s="145" t="s">
        <v>158</v>
      </c>
      <c r="C34" s="144">
        <v>31202</v>
      </c>
      <c r="D34" s="230" t="s">
        <v>130</v>
      </c>
      <c r="E34" s="225">
        <v>3120210</v>
      </c>
      <c r="F34" s="221" t="s">
        <v>131</v>
      </c>
      <c r="G34" s="147" t="s">
        <v>113</v>
      </c>
      <c r="H34" s="220" t="s">
        <v>99</v>
      </c>
      <c r="I34" s="231">
        <v>98000000</v>
      </c>
      <c r="J34" s="231"/>
      <c r="K34" s="231"/>
      <c r="L34" s="207">
        <v>42066</v>
      </c>
      <c r="M34" s="149">
        <v>210</v>
      </c>
      <c r="N34" s="202">
        <f>L34+84</f>
        <v>42150</v>
      </c>
      <c r="O34" s="202">
        <f>N34+5</f>
        <v>42155</v>
      </c>
      <c r="P34" s="202">
        <f>O34+M34</f>
        <v>42365</v>
      </c>
      <c r="Q34" s="175" t="s">
        <v>327</v>
      </c>
      <c r="R34" s="220" t="s">
        <v>381</v>
      </c>
      <c r="S34" s="447" t="s">
        <v>380</v>
      </c>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row>
    <row r="35" spans="1:233" s="223" customFormat="1" ht="76.5">
      <c r="A35" s="143">
        <f t="shared" si="0"/>
        <v>25</v>
      </c>
      <c r="B35" s="145" t="s">
        <v>158</v>
      </c>
      <c r="C35" s="144">
        <v>31202</v>
      </c>
      <c r="D35" s="230" t="s">
        <v>130</v>
      </c>
      <c r="E35" s="225">
        <v>3120210</v>
      </c>
      <c r="F35" s="221" t="s">
        <v>131</v>
      </c>
      <c r="G35" s="147" t="s">
        <v>113</v>
      </c>
      <c r="H35" s="220" t="s">
        <v>99</v>
      </c>
      <c r="I35" s="231">
        <v>60000000</v>
      </c>
      <c r="J35" s="231"/>
      <c r="K35" s="231"/>
      <c r="L35" s="207">
        <v>42179</v>
      </c>
      <c r="M35" s="149">
        <v>60</v>
      </c>
      <c r="N35" s="207">
        <v>42265</v>
      </c>
      <c r="O35" s="207">
        <v>42271</v>
      </c>
      <c r="P35" s="207">
        <v>42331</v>
      </c>
      <c r="Q35" s="174" t="s">
        <v>152</v>
      </c>
      <c r="R35" s="220" t="s">
        <v>153</v>
      </c>
      <c r="S35" s="447" t="s">
        <v>269</v>
      </c>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row>
    <row r="36" spans="1:233" s="223" customFormat="1" ht="174" customHeight="1">
      <c r="A36" s="143">
        <f t="shared" si="0"/>
        <v>26</v>
      </c>
      <c r="B36" s="145" t="s">
        <v>158</v>
      </c>
      <c r="C36" s="144">
        <v>31202</v>
      </c>
      <c r="D36" s="230" t="s">
        <v>130</v>
      </c>
      <c r="E36" s="225">
        <v>3120210</v>
      </c>
      <c r="F36" s="221" t="s">
        <v>131</v>
      </c>
      <c r="G36" s="147" t="s">
        <v>113</v>
      </c>
      <c r="H36" s="220" t="s">
        <v>102</v>
      </c>
      <c r="I36" s="231">
        <v>32500000</v>
      </c>
      <c r="J36" s="231"/>
      <c r="K36" s="231"/>
      <c r="L36" s="207">
        <v>42227</v>
      </c>
      <c r="M36" s="149">
        <v>10</v>
      </c>
      <c r="N36" s="207">
        <v>42289</v>
      </c>
      <c r="O36" s="207">
        <v>42303</v>
      </c>
      <c r="P36" s="207">
        <v>42314</v>
      </c>
      <c r="Q36" s="156" t="s">
        <v>287</v>
      </c>
      <c r="R36" s="220" t="s">
        <v>154</v>
      </c>
      <c r="S36" s="447" t="s">
        <v>155</v>
      </c>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row>
    <row r="37" spans="1:233" s="223" customFormat="1" ht="63.75">
      <c r="A37" s="143">
        <f t="shared" si="0"/>
        <v>27</v>
      </c>
      <c r="B37" s="145" t="s">
        <v>158</v>
      </c>
      <c r="C37" s="144">
        <v>31202</v>
      </c>
      <c r="D37" s="230" t="s">
        <v>130</v>
      </c>
      <c r="E37" s="225">
        <v>3120210</v>
      </c>
      <c r="F37" s="221" t="s">
        <v>131</v>
      </c>
      <c r="G37" s="147" t="s">
        <v>113</v>
      </c>
      <c r="H37" s="220" t="s">
        <v>99</v>
      </c>
      <c r="I37" s="231">
        <v>96000000</v>
      </c>
      <c r="J37" s="231"/>
      <c r="K37" s="231"/>
      <c r="L37" s="207">
        <v>42185</v>
      </c>
      <c r="M37" s="173">
        <v>1</v>
      </c>
      <c r="N37" s="207">
        <v>42327</v>
      </c>
      <c r="O37" s="207">
        <v>42349</v>
      </c>
      <c r="P37" s="207">
        <v>42349</v>
      </c>
      <c r="Q37" s="221" t="s">
        <v>152</v>
      </c>
      <c r="R37" s="224" t="s">
        <v>156</v>
      </c>
      <c r="S37" s="449" t="s">
        <v>157</v>
      </c>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row>
    <row r="38" spans="1:233" s="223" customFormat="1" ht="102.75" customHeight="1">
      <c r="A38" s="143">
        <f t="shared" si="0"/>
        <v>28</v>
      </c>
      <c r="B38" s="145" t="s">
        <v>158</v>
      </c>
      <c r="C38" s="144">
        <v>31202</v>
      </c>
      <c r="D38" s="230" t="s">
        <v>130</v>
      </c>
      <c r="E38" s="225">
        <v>3120212</v>
      </c>
      <c r="F38" s="221" t="s">
        <v>159</v>
      </c>
      <c r="G38" s="221" t="s">
        <v>101</v>
      </c>
      <c r="H38" s="220" t="s">
        <v>99</v>
      </c>
      <c r="I38" s="333">
        <v>11203920</v>
      </c>
      <c r="J38" s="333">
        <v>11203920</v>
      </c>
      <c r="K38" s="353">
        <f>I38-J38</f>
        <v>0</v>
      </c>
      <c r="L38" s="207">
        <v>42011</v>
      </c>
      <c r="M38" s="173">
        <v>365</v>
      </c>
      <c r="N38" s="207">
        <v>42065</v>
      </c>
      <c r="O38" s="207">
        <v>42072</v>
      </c>
      <c r="P38" s="207">
        <v>42437</v>
      </c>
      <c r="Q38" s="221" t="s">
        <v>160</v>
      </c>
      <c r="R38" s="224" t="s">
        <v>161</v>
      </c>
      <c r="S38" s="449" t="s">
        <v>162</v>
      </c>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row>
    <row r="39" spans="1:233" s="223" customFormat="1" ht="85.5" customHeight="1">
      <c r="A39" s="143">
        <f t="shared" si="0"/>
        <v>29</v>
      </c>
      <c r="B39" s="145" t="s">
        <v>158</v>
      </c>
      <c r="C39" s="144">
        <v>31202</v>
      </c>
      <c r="D39" s="230" t="s">
        <v>130</v>
      </c>
      <c r="E39" s="225">
        <v>3120212</v>
      </c>
      <c r="F39" s="221" t="s">
        <v>159</v>
      </c>
      <c r="G39" s="230" t="s">
        <v>163</v>
      </c>
      <c r="H39" s="230" t="s">
        <v>99</v>
      </c>
      <c r="I39" s="231">
        <v>40000000</v>
      </c>
      <c r="J39" s="231">
        <v>40000000</v>
      </c>
      <c r="K39" s="208">
        <f>I39-J39</f>
        <v>0</v>
      </c>
      <c r="L39" s="207">
        <v>42019</v>
      </c>
      <c r="M39" s="173">
        <v>240</v>
      </c>
      <c r="N39" s="207">
        <v>42032</v>
      </c>
      <c r="O39" s="422">
        <v>42033</v>
      </c>
      <c r="P39" s="422">
        <v>42276</v>
      </c>
      <c r="Q39" s="221" t="s">
        <v>164</v>
      </c>
      <c r="R39" s="224" t="s">
        <v>334</v>
      </c>
      <c r="S39" s="449" t="s">
        <v>165</v>
      </c>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c r="HK39" s="152"/>
      <c r="HL39" s="152"/>
      <c r="HM39" s="152"/>
      <c r="HN39" s="152"/>
      <c r="HO39" s="152"/>
      <c r="HP39" s="152"/>
      <c r="HQ39" s="152"/>
      <c r="HR39" s="152"/>
      <c r="HS39" s="152"/>
      <c r="HT39" s="152"/>
      <c r="HU39" s="152"/>
      <c r="HV39" s="152"/>
      <c r="HW39" s="152"/>
      <c r="HX39" s="152"/>
      <c r="HY39" s="152"/>
    </row>
    <row r="40" spans="1:233" s="223" customFormat="1" ht="143.25" customHeight="1">
      <c r="A40" s="143">
        <f t="shared" si="0"/>
        <v>30</v>
      </c>
      <c r="B40" s="145" t="s">
        <v>158</v>
      </c>
      <c r="C40" s="144">
        <v>31202</v>
      </c>
      <c r="D40" s="230" t="s">
        <v>130</v>
      </c>
      <c r="E40" s="225">
        <v>3120212</v>
      </c>
      <c r="F40" s="221" t="s">
        <v>159</v>
      </c>
      <c r="G40" s="224" t="s">
        <v>360</v>
      </c>
      <c r="H40" s="220" t="s">
        <v>102</v>
      </c>
      <c r="I40" s="231">
        <v>3572000</v>
      </c>
      <c r="J40" s="231"/>
      <c r="K40" s="231"/>
      <c r="L40" s="207">
        <v>42081</v>
      </c>
      <c r="M40" s="173">
        <v>15</v>
      </c>
      <c r="N40" s="202">
        <f>L40+63</f>
        <v>42144</v>
      </c>
      <c r="O40" s="202">
        <f>N40+5</f>
        <v>42149</v>
      </c>
      <c r="P40" s="202">
        <f>O40+M40</f>
        <v>42164</v>
      </c>
      <c r="Q40" s="221" t="s">
        <v>166</v>
      </c>
      <c r="R40" s="224" t="s">
        <v>378</v>
      </c>
      <c r="S40" s="449" t="s">
        <v>167</v>
      </c>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c r="GM40" s="152"/>
      <c r="GN40" s="152"/>
      <c r="GO40" s="152"/>
      <c r="GP40" s="152"/>
      <c r="GQ40" s="152"/>
      <c r="GR40" s="152"/>
      <c r="GS40" s="152"/>
      <c r="GT40" s="152"/>
      <c r="GU40" s="152"/>
      <c r="GV40" s="152"/>
      <c r="GW40" s="152"/>
      <c r="GX40" s="152"/>
      <c r="GY40" s="152"/>
      <c r="GZ40" s="152"/>
      <c r="HA40" s="152"/>
      <c r="HB40" s="152"/>
      <c r="HC40" s="152"/>
      <c r="HD40" s="152"/>
      <c r="HE40" s="152"/>
      <c r="HF40" s="152"/>
      <c r="HG40" s="152"/>
      <c r="HH40" s="152"/>
      <c r="HI40" s="152"/>
      <c r="HJ40" s="152"/>
      <c r="HK40" s="152"/>
      <c r="HL40" s="152"/>
      <c r="HM40" s="152"/>
      <c r="HN40" s="152"/>
      <c r="HO40" s="152"/>
      <c r="HP40" s="152"/>
      <c r="HQ40" s="152"/>
      <c r="HR40" s="152"/>
      <c r="HS40" s="152"/>
      <c r="HT40" s="152"/>
      <c r="HU40" s="152"/>
      <c r="HV40" s="152"/>
      <c r="HW40" s="152"/>
      <c r="HX40" s="152"/>
      <c r="HY40" s="152"/>
    </row>
    <row r="41" spans="1:233" s="223" customFormat="1" ht="78.75" customHeight="1">
      <c r="A41" s="143">
        <f t="shared" si="0"/>
        <v>31</v>
      </c>
      <c r="B41" s="193" t="s">
        <v>158</v>
      </c>
      <c r="C41" s="161" t="s">
        <v>105</v>
      </c>
      <c r="D41" s="186" t="s">
        <v>106</v>
      </c>
      <c r="E41" s="225">
        <v>3120212</v>
      </c>
      <c r="F41" s="220" t="s">
        <v>359</v>
      </c>
      <c r="G41" s="224" t="s">
        <v>360</v>
      </c>
      <c r="H41" s="220" t="s">
        <v>102</v>
      </c>
      <c r="I41" s="211">
        <v>7200000</v>
      </c>
      <c r="J41" s="211"/>
      <c r="K41" s="212"/>
      <c r="L41" s="207">
        <v>42087</v>
      </c>
      <c r="M41" s="229">
        <v>15</v>
      </c>
      <c r="N41" s="202">
        <f>L41+63</f>
        <v>42150</v>
      </c>
      <c r="O41" s="202">
        <f>N41+5</f>
        <v>42155</v>
      </c>
      <c r="P41" s="202">
        <f>O41+M41</f>
        <v>42170</v>
      </c>
      <c r="Q41" s="156" t="s">
        <v>361</v>
      </c>
      <c r="R41" s="213" t="s">
        <v>402</v>
      </c>
      <c r="S41" s="450" t="s">
        <v>362</v>
      </c>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row>
    <row r="42" spans="1:233" s="223" customFormat="1" ht="132.75" customHeight="1">
      <c r="A42" s="143">
        <f t="shared" si="0"/>
        <v>32</v>
      </c>
      <c r="B42" s="193" t="s">
        <v>158</v>
      </c>
      <c r="C42" s="161" t="s">
        <v>105</v>
      </c>
      <c r="D42" s="186" t="s">
        <v>106</v>
      </c>
      <c r="E42" s="225">
        <v>3120212</v>
      </c>
      <c r="F42" s="220" t="s">
        <v>359</v>
      </c>
      <c r="G42" s="224" t="s">
        <v>360</v>
      </c>
      <c r="H42" s="220" t="s">
        <v>102</v>
      </c>
      <c r="I42" s="211">
        <v>9000000</v>
      </c>
      <c r="J42" s="211"/>
      <c r="K42" s="212"/>
      <c r="L42" s="207">
        <v>42054</v>
      </c>
      <c r="M42" s="229">
        <v>15</v>
      </c>
      <c r="N42" s="202">
        <f>L42+63</f>
        <v>42117</v>
      </c>
      <c r="O42" s="202">
        <f>N42+5</f>
        <v>42122</v>
      </c>
      <c r="P42" s="202">
        <f>O42+M42</f>
        <v>42137</v>
      </c>
      <c r="Q42" s="156" t="s">
        <v>365</v>
      </c>
      <c r="R42" s="224" t="s">
        <v>363</v>
      </c>
      <c r="S42" s="449" t="s">
        <v>364</v>
      </c>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c r="EZ42" s="152"/>
      <c r="FA42" s="152"/>
      <c r="FB42" s="152"/>
      <c r="FC42" s="152"/>
      <c r="FD42" s="152"/>
      <c r="FE42" s="152"/>
      <c r="FF42" s="152"/>
      <c r="FG42" s="152"/>
      <c r="FH42" s="152"/>
      <c r="FI42" s="152"/>
      <c r="FJ42" s="152"/>
      <c r="FK42" s="152"/>
      <c r="FL42" s="152"/>
      <c r="FM42" s="152"/>
      <c r="FN42" s="152"/>
      <c r="FO42" s="152"/>
      <c r="FP42" s="152"/>
      <c r="FQ42" s="152"/>
      <c r="FR42" s="152"/>
      <c r="FS42" s="152"/>
      <c r="FT42" s="152"/>
      <c r="FU42" s="152"/>
      <c r="FV42" s="152"/>
      <c r="FW42" s="152"/>
      <c r="FX42" s="152"/>
      <c r="FY42" s="152"/>
      <c r="FZ42" s="152"/>
      <c r="GA42" s="152"/>
      <c r="GB42" s="152"/>
      <c r="GC42" s="152"/>
      <c r="GD42" s="152"/>
      <c r="GE42" s="152"/>
      <c r="GF42" s="152"/>
      <c r="GG42" s="152"/>
      <c r="GH42" s="152"/>
      <c r="GI42" s="152"/>
      <c r="GJ42" s="152"/>
      <c r="GK42" s="152"/>
      <c r="GL42" s="152"/>
      <c r="GM42" s="152"/>
      <c r="GN42" s="152"/>
      <c r="GO42" s="152"/>
      <c r="GP42" s="152"/>
      <c r="GQ42" s="152"/>
      <c r="GR42" s="152"/>
      <c r="GS42" s="152"/>
      <c r="GT42" s="152"/>
      <c r="GU42" s="152"/>
      <c r="GV42" s="152"/>
      <c r="GW42" s="152"/>
      <c r="GX42" s="152"/>
      <c r="GY42" s="152"/>
      <c r="GZ42" s="152"/>
      <c r="HA42" s="152"/>
      <c r="HB42" s="152"/>
      <c r="HC42" s="152"/>
      <c r="HD42" s="152"/>
      <c r="HE42" s="152"/>
      <c r="HF42" s="152"/>
      <c r="HG42" s="152"/>
      <c r="HH42" s="152"/>
      <c r="HI42" s="152"/>
      <c r="HJ42" s="152"/>
      <c r="HK42" s="152"/>
      <c r="HL42" s="152"/>
      <c r="HM42" s="152"/>
      <c r="HN42" s="152"/>
      <c r="HO42" s="152"/>
      <c r="HP42" s="152"/>
      <c r="HQ42" s="152"/>
      <c r="HR42" s="152"/>
      <c r="HS42" s="152"/>
      <c r="HT42" s="152"/>
      <c r="HU42" s="152"/>
      <c r="HV42" s="152"/>
      <c r="HW42" s="152"/>
      <c r="HX42" s="152"/>
      <c r="HY42" s="152"/>
    </row>
    <row r="43" spans="1:233" s="223" customFormat="1" ht="57.75" customHeight="1">
      <c r="A43" s="143">
        <f t="shared" si="0"/>
        <v>33</v>
      </c>
      <c r="B43" s="145" t="s">
        <v>158</v>
      </c>
      <c r="C43" s="144">
        <v>31202</v>
      </c>
      <c r="D43" s="230" t="s">
        <v>130</v>
      </c>
      <c r="E43" s="225">
        <v>3120212</v>
      </c>
      <c r="F43" s="221" t="s">
        <v>159</v>
      </c>
      <c r="G43" s="221" t="s">
        <v>101</v>
      </c>
      <c r="H43" s="220" t="s">
        <v>99</v>
      </c>
      <c r="I43" s="231">
        <v>15000000</v>
      </c>
      <c r="J43" s="231"/>
      <c r="K43" s="231"/>
      <c r="L43" s="207">
        <v>42051</v>
      </c>
      <c r="M43" s="173">
        <v>5</v>
      </c>
      <c r="N43" s="207">
        <v>42117</v>
      </c>
      <c r="O43" s="207">
        <v>42149</v>
      </c>
      <c r="P43" s="207">
        <v>42153</v>
      </c>
      <c r="Q43" s="221" t="s">
        <v>168</v>
      </c>
      <c r="R43" s="224" t="s">
        <v>169</v>
      </c>
      <c r="S43" s="449" t="s">
        <v>170</v>
      </c>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row>
    <row r="44" spans="1:233" s="223" customFormat="1" ht="223.5" customHeight="1">
      <c r="A44" s="143">
        <f t="shared" si="0"/>
        <v>34</v>
      </c>
      <c r="B44" s="145" t="s">
        <v>158</v>
      </c>
      <c r="C44" s="144">
        <v>31202</v>
      </c>
      <c r="D44" s="230" t="s">
        <v>130</v>
      </c>
      <c r="E44" s="225">
        <v>3120212</v>
      </c>
      <c r="F44" s="221" t="s">
        <v>159</v>
      </c>
      <c r="G44" s="147" t="s">
        <v>113</v>
      </c>
      <c r="H44" s="220" t="s">
        <v>99</v>
      </c>
      <c r="I44" s="231">
        <v>40000000</v>
      </c>
      <c r="J44" s="231"/>
      <c r="K44" s="231"/>
      <c r="L44" s="207">
        <v>42062</v>
      </c>
      <c r="M44" s="173">
        <v>120</v>
      </c>
      <c r="N44" s="202">
        <f>L44+84</f>
        <v>42146</v>
      </c>
      <c r="O44" s="202">
        <f>N44+5</f>
        <v>42151</v>
      </c>
      <c r="P44" s="202">
        <f>O44+M44</f>
        <v>42271</v>
      </c>
      <c r="Q44" s="221" t="s">
        <v>171</v>
      </c>
      <c r="R44" s="224" t="s">
        <v>407</v>
      </c>
      <c r="S44" s="449" t="s">
        <v>172</v>
      </c>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c r="HK44" s="152"/>
      <c r="HL44" s="152"/>
      <c r="HM44" s="152"/>
      <c r="HN44" s="152"/>
      <c r="HO44" s="152"/>
      <c r="HP44" s="152"/>
      <c r="HQ44" s="152"/>
      <c r="HR44" s="152"/>
      <c r="HS44" s="152"/>
      <c r="HT44" s="152"/>
      <c r="HU44" s="152"/>
      <c r="HV44" s="152"/>
      <c r="HW44" s="152"/>
      <c r="HX44" s="152"/>
      <c r="HY44" s="152"/>
    </row>
    <row r="45" spans="1:233" s="223" customFormat="1" ht="89.25">
      <c r="A45" s="143">
        <f t="shared" si="0"/>
        <v>35</v>
      </c>
      <c r="B45" s="145" t="s">
        <v>158</v>
      </c>
      <c r="C45" s="144">
        <v>31202</v>
      </c>
      <c r="D45" s="230" t="s">
        <v>106</v>
      </c>
      <c r="E45" s="176">
        <v>312020501</v>
      </c>
      <c r="F45" s="221" t="s">
        <v>32</v>
      </c>
      <c r="G45" s="221" t="s">
        <v>101</v>
      </c>
      <c r="H45" s="220" t="s">
        <v>99</v>
      </c>
      <c r="I45" s="231">
        <v>1500000</v>
      </c>
      <c r="J45" s="231"/>
      <c r="K45" s="231"/>
      <c r="L45" s="207">
        <v>42062</v>
      </c>
      <c r="M45" s="173">
        <v>5</v>
      </c>
      <c r="N45" s="202">
        <f>L45+63</f>
        <v>42125</v>
      </c>
      <c r="O45" s="202">
        <f>N45+5</f>
        <v>42130</v>
      </c>
      <c r="P45" s="202">
        <f>O45+M45</f>
        <v>42135</v>
      </c>
      <c r="Q45" s="221" t="s">
        <v>173</v>
      </c>
      <c r="R45" s="224" t="s">
        <v>377</v>
      </c>
      <c r="S45" s="449" t="s">
        <v>174</v>
      </c>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c r="HR45" s="152"/>
      <c r="HS45" s="152"/>
      <c r="HT45" s="152"/>
      <c r="HU45" s="152"/>
      <c r="HV45" s="152"/>
      <c r="HW45" s="152"/>
      <c r="HX45" s="152"/>
      <c r="HY45" s="152"/>
    </row>
    <row r="46" spans="1:233" s="223" customFormat="1" ht="92.25" customHeight="1">
      <c r="A46" s="143">
        <f t="shared" si="0"/>
        <v>36</v>
      </c>
      <c r="B46" s="233" t="s">
        <v>158</v>
      </c>
      <c r="C46" s="194" t="s">
        <v>109</v>
      </c>
      <c r="D46" s="235" t="s">
        <v>178</v>
      </c>
      <c r="E46" s="225">
        <v>311020301</v>
      </c>
      <c r="F46" s="238" t="s">
        <v>175</v>
      </c>
      <c r="G46" s="238" t="s">
        <v>163</v>
      </c>
      <c r="H46" s="227" t="s">
        <v>99</v>
      </c>
      <c r="I46" s="231">
        <v>40500000</v>
      </c>
      <c r="J46" s="239"/>
      <c r="K46" s="239"/>
      <c r="L46" s="207">
        <v>42019</v>
      </c>
      <c r="M46" s="173">
        <v>240</v>
      </c>
      <c r="N46" s="202">
        <f>L46+49</f>
        <v>42068</v>
      </c>
      <c r="O46" s="202">
        <f>N46+5</f>
        <v>42073</v>
      </c>
      <c r="P46" s="202">
        <f>O46+M46</f>
        <v>42313</v>
      </c>
      <c r="Q46" s="174" t="s">
        <v>176</v>
      </c>
      <c r="R46" s="227" t="s">
        <v>177</v>
      </c>
      <c r="S46" s="196" t="s">
        <v>270</v>
      </c>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36"/>
      <c r="EX46" s="236"/>
      <c r="EY46" s="236"/>
      <c r="EZ46" s="236"/>
      <c r="FA46" s="236"/>
      <c r="FB46" s="236"/>
      <c r="FC46" s="236"/>
      <c r="FD46" s="236"/>
      <c r="FE46" s="236"/>
      <c r="FF46" s="236"/>
      <c r="FG46" s="236"/>
      <c r="FH46" s="236"/>
      <c r="FI46" s="236"/>
      <c r="FJ46" s="236"/>
      <c r="FK46" s="236"/>
      <c r="FL46" s="236"/>
      <c r="FM46" s="236"/>
      <c r="FN46" s="236"/>
      <c r="FO46" s="236"/>
      <c r="FP46" s="236"/>
      <c r="FQ46" s="236"/>
      <c r="FR46" s="236"/>
      <c r="FS46" s="236"/>
      <c r="FT46" s="236"/>
      <c r="FU46" s="236"/>
      <c r="FV46" s="236"/>
      <c r="FW46" s="236"/>
      <c r="FX46" s="236"/>
      <c r="FY46" s="236"/>
      <c r="FZ46" s="236"/>
      <c r="GA46" s="236"/>
      <c r="GB46" s="236"/>
      <c r="GC46" s="236"/>
      <c r="GD46" s="236"/>
      <c r="GE46" s="236"/>
      <c r="GF46" s="236"/>
      <c r="GG46" s="236"/>
      <c r="GH46" s="236"/>
      <c r="GI46" s="236"/>
      <c r="GJ46" s="236"/>
      <c r="GK46" s="236"/>
      <c r="GL46" s="236"/>
      <c r="GM46" s="236"/>
      <c r="GN46" s="236"/>
      <c r="GO46" s="236"/>
      <c r="GP46" s="236"/>
      <c r="GQ46" s="236"/>
      <c r="GR46" s="236"/>
      <c r="GS46" s="236"/>
      <c r="GT46" s="236"/>
      <c r="GU46" s="236"/>
      <c r="GV46" s="236"/>
      <c r="GW46" s="236"/>
      <c r="GX46" s="236"/>
      <c r="GY46" s="236"/>
      <c r="GZ46" s="236"/>
      <c r="HA46" s="236"/>
      <c r="HB46" s="236"/>
      <c r="HC46" s="236"/>
      <c r="HD46" s="236"/>
      <c r="HE46" s="236"/>
      <c r="HF46" s="236"/>
      <c r="HG46" s="236"/>
      <c r="HH46" s="236"/>
      <c r="HI46" s="236"/>
      <c r="HJ46" s="236"/>
      <c r="HK46" s="236"/>
      <c r="HL46" s="236"/>
      <c r="HM46" s="236"/>
      <c r="HN46" s="236"/>
      <c r="HO46" s="236"/>
      <c r="HP46" s="236"/>
      <c r="HQ46" s="236"/>
      <c r="HR46" s="236"/>
      <c r="HS46" s="236"/>
      <c r="HT46" s="236"/>
      <c r="HU46" s="236"/>
      <c r="HV46" s="236"/>
      <c r="HW46" s="236"/>
      <c r="HX46" s="236"/>
      <c r="HY46" s="236"/>
    </row>
    <row r="47" spans="1:233" s="223" customFormat="1" ht="87" customHeight="1">
      <c r="A47" s="143">
        <f t="shared" si="0"/>
        <v>37</v>
      </c>
      <c r="B47" s="220" t="s">
        <v>197</v>
      </c>
      <c r="C47" s="144">
        <v>31102</v>
      </c>
      <c r="D47" s="230" t="s">
        <v>110</v>
      </c>
      <c r="E47" s="225">
        <v>311020301</v>
      </c>
      <c r="F47" s="147" t="s">
        <v>111</v>
      </c>
      <c r="G47" s="221" t="s">
        <v>101</v>
      </c>
      <c r="H47" s="220" t="s">
        <v>99</v>
      </c>
      <c r="I47" s="148">
        <v>11588370</v>
      </c>
      <c r="J47" s="237">
        <v>11588370</v>
      </c>
      <c r="K47" s="208">
        <f>I47-J47</f>
        <v>0</v>
      </c>
      <c r="L47" s="202">
        <v>41990</v>
      </c>
      <c r="M47" s="229">
        <v>300</v>
      </c>
      <c r="N47" s="202">
        <v>42044</v>
      </c>
      <c r="O47" s="202">
        <v>42051</v>
      </c>
      <c r="P47" s="202">
        <v>42353</v>
      </c>
      <c r="Q47" s="451" t="s">
        <v>344</v>
      </c>
      <c r="R47" s="220" t="s">
        <v>279</v>
      </c>
      <c r="S47" s="447" t="s">
        <v>182</v>
      </c>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c r="HK47" s="152"/>
      <c r="HL47" s="152"/>
      <c r="HM47" s="152"/>
      <c r="HN47" s="152"/>
      <c r="HO47" s="152"/>
      <c r="HP47" s="152"/>
      <c r="HQ47" s="152"/>
      <c r="HR47" s="152"/>
      <c r="HS47" s="152"/>
      <c r="HT47" s="152"/>
      <c r="HU47" s="152"/>
      <c r="HV47" s="152"/>
      <c r="HW47" s="152"/>
      <c r="HX47" s="152"/>
      <c r="HY47" s="152"/>
    </row>
    <row r="48" spans="1:233" s="223" customFormat="1" ht="119.25" customHeight="1">
      <c r="A48" s="143">
        <f t="shared" si="0"/>
        <v>38</v>
      </c>
      <c r="B48" s="220" t="s">
        <v>197</v>
      </c>
      <c r="C48" s="144">
        <v>31102</v>
      </c>
      <c r="D48" s="230" t="s">
        <v>110</v>
      </c>
      <c r="E48" s="225">
        <v>311020301</v>
      </c>
      <c r="F48" s="147" t="s">
        <v>111</v>
      </c>
      <c r="G48" s="221" t="s">
        <v>329</v>
      </c>
      <c r="H48" s="220" t="s">
        <v>99</v>
      </c>
      <c r="I48" s="148">
        <f>3800000*10</f>
        <v>38000000</v>
      </c>
      <c r="J48" s="148">
        <f>3800000*10</f>
        <v>38000000</v>
      </c>
      <c r="K48" s="208">
        <f>I48-J48</f>
        <v>0</v>
      </c>
      <c r="L48" s="202">
        <v>42044</v>
      </c>
      <c r="M48" s="229">
        <v>300</v>
      </c>
      <c r="N48" s="202">
        <v>42055</v>
      </c>
      <c r="O48" s="202">
        <v>42061</v>
      </c>
      <c r="P48" s="202">
        <v>42363</v>
      </c>
      <c r="Q48" s="165" t="s">
        <v>342</v>
      </c>
      <c r="R48" s="214" t="s">
        <v>354</v>
      </c>
      <c r="S48" s="447" t="s">
        <v>330</v>
      </c>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row>
    <row r="49" spans="1:233" s="223" customFormat="1" ht="67.5" customHeight="1">
      <c r="A49" s="143">
        <f t="shared" si="0"/>
        <v>39</v>
      </c>
      <c r="B49" s="220" t="s">
        <v>197</v>
      </c>
      <c r="C49" s="144">
        <v>31202</v>
      </c>
      <c r="D49" s="145" t="s">
        <v>106</v>
      </c>
      <c r="E49" s="146">
        <v>3120204</v>
      </c>
      <c r="F49" s="188" t="s">
        <v>188</v>
      </c>
      <c r="G49" s="221" t="s">
        <v>101</v>
      </c>
      <c r="H49" s="189" t="s">
        <v>99</v>
      </c>
      <c r="I49" s="190">
        <v>25000000</v>
      </c>
      <c r="J49" s="148"/>
      <c r="K49" s="148"/>
      <c r="L49" s="202">
        <v>42025</v>
      </c>
      <c r="M49" s="149">
        <v>90</v>
      </c>
      <c r="N49" s="202">
        <f>L49+63</f>
        <v>42088</v>
      </c>
      <c r="O49" s="202">
        <f>N49+5</f>
        <v>42093</v>
      </c>
      <c r="P49" s="202">
        <f>O49+M49</f>
        <v>42183</v>
      </c>
      <c r="Q49" s="226" t="s">
        <v>184</v>
      </c>
      <c r="R49" s="220" t="s">
        <v>315</v>
      </c>
      <c r="S49" s="447" t="s">
        <v>266</v>
      </c>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row>
    <row r="50" spans="1:233" s="223" customFormat="1" ht="115.5" customHeight="1">
      <c r="A50" s="143">
        <f t="shared" si="0"/>
        <v>40</v>
      </c>
      <c r="B50" s="220" t="s">
        <v>197</v>
      </c>
      <c r="C50" s="144">
        <v>31202</v>
      </c>
      <c r="D50" s="145" t="s">
        <v>106</v>
      </c>
      <c r="E50" s="146">
        <v>3120217</v>
      </c>
      <c r="F50" s="147" t="s">
        <v>185</v>
      </c>
      <c r="G50" s="147" t="s">
        <v>113</v>
      </c>
      <c r="H50" s="220" t="s">
        <v>99</v>
      </c>
      <c r="I50" s="148">
        <v>100000000</v>
      </c>
      <c r="J50" s="148"/>
      <c r="K50" s="148"/>
      <c r="L50" s="202">
        <v>42032</v>
      </c>
      <c r="M50" s="149">
        <v>150</v>
      </c>
      <c r="N50" s="202">
        <f>L50+84</f>
        <v>42116</v>
      </c>
      <c r="O50" s="202">
        <f>N50+5</f>
        <v>42121</v>
      </c>
      <c r="P50" s="202">
        <f>O50+M50</f>
        <v>42271</v>
      </c>
      <c r="Q50" s="191" t="s">
        <v>186</v>
      </c>
      <c r="R50" s="220" t="s">
        <v>323</v>
      </c>
      <c r="S50" s="447" t="s">
        <v>187</v>
      </c>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row>
    <row r="51" spans="1:233" s="223" customFormat="1" ht="63" customHeight="1">
      <c r="A51" s="143">
        <f t="shared" si="0"/>
        <v>41</v>
      </c>
      <c r="B51" s="220" t="s">
        <v>197</v>
      </c>
      <c r="C51" s="144">
        <v>31202</v>
      </c>
      <c r="D51" s="145" t="s">
        <v>106</v>
      </c>
      <c r="E51" s="146">
        <v>3120204</v>
      </c>
      <c r="F51" s="147" t="s">
        <v>188</v>
      </c>
      <c r="G51" s="221" t="s">
        <v>101</v>
      </c>
      <c r="H51" s="220" t="s">
        <v>102</v>
      </c>
      <c r="I51" s="148">
        <v>20000000</v>
      </c>
      <c r="J51" s="148"/>
      <c r="K51" s="148"/>
      <c r="L51" s="202">
        <v>42037</v>
      </c>
      <c r="M51" s="149">
        <v>90</v>
      </c>
      <c r="N51" s="202">
        <v>42104</v>
      </c>
      <c r="O51" s="202">
        <v>42118</v>
      </c>
      <c r="P51" s="202">
        <v>42208</v>
      </c>
      <c r="Q51" s="156" t="s">
        <v>189</v>
      </c>
      <c r="R51" s="220" t="s">
        <v>190</v>
      </c>
      <c r="S51" s="449" t="s">
        <v>191</v>
      </c>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c r="CP51" s="152"/>
      <c r="CQ51" s="152"/>
      <c r="CR51" s="152"/>
      <c r="CS51" s="152"/>
      <c r="CT51" s="152"/>
      <c r="CU51" s="152"/>
      <c r="CV51" s="152"/>
      <c r="CW51" s="152"/>
      <c r="CX51" s="152"/>
      <c r="CY51" s="152"/>
      <c r="CZ51" s="152"/>
      <c r="DA51" s="152"/>
      <c r="DB51" s="152"/>
      <c r="DC51" s="152"/>
      <c r="DD51" s="152"/>
      <c r="DE51" s="152"/>
      <c r="DF51" s="152"/>
      <c r="DG51" s="152"/>
      <c r="DH51" s="152"/>
      <c r="DI51" s="152"/>
      <c r="DJ51" s="152"/>
      <c r="DK51" s="152"/>
      <c r="DL51" s="152"/>
      <c r="DM51" s="152"/>
      <c r="DN51" s="152"/>
      <c r="DO51" s="152"/>
      <c r="DP51" s="152"/>
      <c r="DQ51" s="152"/>
      <c r="DR51" s="152"/>
      <c r="DS51" s="152"/>
      <c r="DT51" s="152"/>
      <c r="DU51" s="152"/>
      <c r="DV51" s="152"/>
      <c r="DW51" s="152"/>
      <c r="DX51" s="152"/>
      <c r="DY51" s="152"/>
      <c r="DZ51" s="152"/>
      <c r="EA51" s="152"/>
      <c r="EB51" s="152"/>
      <c r="EC51" s="152"/>
      <c r="ED51" s="152"/>
      <c r="EE51" s="152"/>
      <c r="EF51" s="152"/>
      <c r="EG51" s="152"/>
      <c r="EH51" s="152"/>
      <c r="EI51" s="152"/>
      <c r="EJ51" s="152"/>
      <c r="EK51" s="152"/>
      <c r="EL51" s="152"/>
      <c r="EM51" s="152"/>
      <c r="EN51" s="152"/>
      <c r="EO51" s="152"/>
      <c r="EP51" s="152"/>
      <c r="EQ51" s="152"/>
      <c r="ER51" s="152"/>
      <c r="ES51" s="152"/>
      <c r="ET51" s="152"/>
      <c r="EU51" s="152"/>
      <c r="EV51" s="152"/>
      <c r="EW51" s="152"/>
      <c r="EX51" s="152"/>
      <c r="EY51" s="152"/>
      <c r="EZ51" s="152"/>
      <c r="FA51" s="152"/>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2"/>
      <c r="GF51" s="152"/>
      <c r="GG51" s="152"/>
      <c r="GH51" s="152"/>
      <c r="GI51" s="152"/>
      <c r="GJ51" s="152"/>
      <c r="GK51" s="152"/>
      <c r="GL51" s="152"/>
      <c r="GM51" s="152"/>
      <c r="GN51" s="152"/>
      <c r="GO51" s="152"/>
      <c r="GP51" s="152"/>
      <c r="GQ51" s="152"/>
      <c r="GR51" s="152"/>
      <c r="GS51" s="152"/>
      <c r="GT51" s="152"/>
      <c r="GU51" s="152"/>
      <c r="GV51" s="152"/>
      <c r="GW51" s="152"/>
      <c r="GX51" s="152"/>
      <c r="GY51" s="152"/>
      <c r="GZ51" s="152"/>
      <c r="HA51" s="152"/>
      <c r="HB51" s="152"/>
      <c r="HC51" s="152"/>
      <c r="HD51" s="152"/>
      <c r="HE51" s="152"/>
      <c r="HF51" s="152"/>
      <c r="HG51" s="152"/>
      <c r="HH51" s="152"/>
      <c r="HI51" s="152"/>
      <c r="HJ51" s="152"/>
      <c r="HK51" s="152"/>
      <c r="HL51" s="152"/>
      <c r="HM51" s="152"/>
      <c r="HN51" s="152"/>
      <c r="HO51" s="152"/>
      <c r="HP51" s="152"/>
      <c r="HQ51" s="152"/>
      <c r="HR51" s="152"/>
      <c r="HS51" s="152"/>
      <c r="HT51" s="152"/>
      <c r="HU51" s="152"/>
      <c r="HV51" s="152"/>
      <c r="HW51" s="152"/>
      <c r="HX51" s="152"/>
      <c r="HY51" s="152"/>
    </row>
    <row r="52" spans="1:233" s="223" customFormat="1" ht="69.75" customHeight="1">
      <c r="A52" s="143">
        <f t="shared" si="0"/>
        <v>42</v>
      </c>
      <c r="B52" s="220" t="s">
        <v>197</v>
      </c>
      <c r="C52" s="144">
        <v>31202</v>
      </c>
      <c r="D52" s="145" t="s">
        <v>106</v>
      </c>
      <c r="E52" s="146">
        <v>3120204</v>
      </c>
      <c r="F52" s="147" t="s">
        <v>188</v>
      </c>
      <c r="G52" s="221" t="s">
        <v>101</v>
      </c>
      <c r="H52" s="220" t="s">
        <v>102</v>
      </c>
      <c r="I52" s="148">
        <v>15000000</v>
      </c>
      <c r="J52" s="148"/>
      <c r="K52" s="148"/>
      <c r="L52" s="202">
        <v>42032</v>
      </c>
      <c r="M52" s="149">
        <v>20</v>
      </c>
      <c r="N52" s="202">
        <f>L52+63</f>
        <v>42095</v>
      </c>
      <c r="O52" s="202">
        <f>N52+5</f>
        <v>42100</v>
      </c>
      <c r="P52" s="202">
        <f>O52+M52</f>
        <v>42120</v>
      </c>
      <c r="Q52" s="156" t="s">
        <v>192</v>
      </c>
      <c r="R52" s="220" t="s">
        <v>324</v>
      </c>
      <c r="S52" s="447" t="s">
        <v>187</v>
      </c>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row>
    <row r="53" spans="1:233" s="223" customFormat="1" ht="117.75" customHeight="1">
      <c r="A53" s="143">
        <f t="shared" si="0"/>
        <v>43</v>
      </c>
      <c r="B53" s="220" t="s">
        <v>197</v>
      </c>
      <c r="C53" s="144">
        <v>31202</v>
      </c>
      <c r="D53" s="145" t="s">
        <v>106</v>
      </c>
      <c r="E53" s="146">
        <v>3120204</v>
      </c>
      <c r="F53" s="147" t="s">
        <v>188</v>
      </c>
      <c r="G53" s="221" t="s">
        <v>101</v>
      </c>
      <c r="H53" s="220" t="s">
        <v>102</v>
      </c>
      <c r="I53" s="148">
        <v>7030000</v>
      </c>
      <c r="J53" s="148"/>
      <c r="K53" s="148"/>
      <c r="L53" s="202">
        <v>41985</v>
      </c>
      <c r="M53" s="149">
        <v>300</v>
      </c>
      <c r="N53" s="202">
        <v>42045</v>
      </c>
      <c r="O53" s="202">
        <v>42055</v>
      </c>
      <c r="P53" s="202">
        <v>42350</v>
      </c>
      <c r="Q53" s="150" t="s">
        <v>193</v>
      </c>
      <c r="R53" s="220" t="s">
        <v>313</v>
      </c>
      <c r="S53" s="449" t="s">
        <v>194</v>
      </c>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row>
    <row r="54" spans="1:233" s="223" customFormat="1" ht="104.25" customHeight="1">
      <c r="A54" s="143">
        <f t="shared" si="0"/>
        <v>44</v>
      </c>
      <c r="B54" s="220" t="s">
        <v>197</v>
      </c>
      <c r="C54" s="144">
        <v>31202</v>
      </c>
      <c r="D54" s="145" t="s">
        <v>106</v>
      </c>
      <c r="E54" s="146">
        <v>3120204</v>
      </c>
      <c r="F54" s="147" t="s">
        <v>188</v>
      </c>
      <c r="G54" s="221" t="s">
        <v>213</v>
      </c>
      <c r="H54" s="220" t="s">
        <v>102</v>
      </c>
      <c r="I54" s="148">
        <v>970000</v>
      </c>
      <c r="J54" s="148">
        <v>970000</v>
      </c>
      <c r="K54" s="208">
        <f>I54-J54</f>
        <v>0</v>
      </c>
      <c r="L54" s="202">
        <v>42010</v>
      </c>
      <c r="M54" s="149">
        <v>365</v>
      </c>
      <c r="N54" s="202">
        <v>42032</v>
      </c>
      <c r="O54" s="207">
        <v>42032</v>
      </c>
      <c r="P54" s="287">
        <v>42396</v>
      </c>
      <c r="Q54" s="150" t="s">
        <v>291</v>
      </c>
      <c r="R54" s="220" t="s">
        <v>336</v>
      </c>
      <c r="S54" s="449" t="s">
        <v>312</v>
      </c>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row>
    <row r="55" spans="1:233" s="223" customFormat="1" ht="128.25" customHeight="1">
      <c r="A55" s="143">
        <f t="shared" si="0"/>
        <v>45</v>
      </c>
      <c r="B55" s="220" t="s">
        <v>197</v>
      </c>
      <c r="C55" s="230">
        <v>33</v>
      </c>
      <c r="D55" s="163" t="s">
        <v>195</v>
      </c>
      <c r="E55" s="146" t="s">
        <v>284</v>
      </c>
      <c r="F55" s="221" t="s">
        <v>122</v>
      </c>
      <c r="G55" s="221" t="s">
        <v>127</v>
      </c>
      <c r="H55" s="220" t="s">
        <v>99</v>
      </c>
      <c r="I55" s="148">
        <v>120000000</v>
      </c>
      <c r="J55" s="148"/>
      <c r="K55" s="148"/>
      <c r="L55" s="202">
        <v>42032</v>
      </c>
      <c r="M55" s="163">
        <v>365</v>
      </c>
      <c r="N55" s="202">
        <f>L55+84</f>
        <v>42116</v>
      </c>
      <c r="O55" s="202">
        <f aca="true" t="shared" si="1" ref="O55:O60">N55+5</f>
        <v>42121</v>
      </c>
      <c r="P55" s="202">
        <f aca="true" t="shared" si="2" ref="P55:P60">O55+M55</f>
        <v>42486</v>
      </c>
      <c r="Q55" s="156" t="s">
        <v>196</v>
      </c>
      <c r="R55" s="224" t="s">
        <v>51</v>
      </c>
      <c r="S55" s="449" t="s">
        <v>211</v>
      </c>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row>
    <row r="56" spans="1:233" s="223" customFormat="1" ht="108" customHeight="1">
      <c r="A56" s="143">
        <f t="shared" si="0"/>
        <v>46</v>
      </c>
      <c r="B56" s="220" t="s">
        <v>207</v>
      </c>
      <c r="C56" s="144">
        <v>33</v>
      </c>
      <c r="D56" s="163" t="s">
        <v>195</v>
      </c>
      <c r="E56" s="225" t="s">
        <v>26</v>
      </c>
      <c r="F56" s="221" t="s">
        <v>198</v>
      </c>
      <c r="G56" s="221" t="s">
        <v>101</v>
      </c>
      <c r="H56" s="220" t="s">
        <v>102</v>
      </c>
      <c r="I56" s="155">
        <v>2000000</v>
      </c>
      <c r="J56" s="158"/>
      <c r="K56" s="158"/>
      <c r="L56" s="202">
        <v>42139</v>
      </c>
      <c r="M56" s="167">
        <v>15</v>
      </c>
      <c r="N56" s="202">
        <f>L56+63</f>
        <v>42202</v>
      </c>
      <c r="O56" s="202">
        <f t="shared" si="1"/>
        <v>42207</v>
      </c>
      <c r="P56" s="202">
        <f t="shared" si="2"/>
        <v>42222</v>
      </c>
      <c r="Q56" s="224" t="s">
        <v>201</v>
      </c>
      <c r="R56" s="220" t="s">
        <v>347</v>
      </c>
      <c r="S56" s="447" t="s">
        <v>348</v>
      </c>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c r="HP56" s="152"/>
      <c r="HQ56" s="152"/>
      <c r="HR56" s="152"/>
      <c r="HS56" s="152"/>
      <c r="HT56" s="152"/>
      <c r="HU56" s="152"/>
      <c r="HV56" s="152"/>
      <c r="HW56" s="152"/>
      <c r="HX56" s="152"/>
      <c r="HY56" s="152"/>
    </row>
    <row r="57" spans="1:233" s="223" customFormat="1" ht="91.5" customHeight="1">
      <c r="A57" s="143">
        <f t="shared" si="0"/>
        <v>47</v>
      </c>
      <c r="B57" s="220" t="s">
        <v>207</v>
      </c>
      <c r="C57" s="144">
        <v>33</v>
      </c>
      <c r="D57" s="145" t="s">
        <v>195</v>
      </c>
      <c r="E57" s="225" t="s">
        <v>26</v>
      </c>
      <c r="F57" s="221" t="s">
        <v>198</v>
      </c>
      <c r="G57" s="221" t="s">
        <v>101</v>
      </c>
      <c r="H57" s="220" t="s">
        <v>102</v>
      </c>
      <c r="I57" s="195">
        <v>8000000</v>
      </c>
      <c r="J57" s="158"/>
      <c r="K57" s="158"/>
      <c r="L57" s="202">
        <v>42215</v>
      </c>
      <c r="M57" s="167">
        <v>15</v>
      </c>
      <c r="N57" s="202">
        <f>L57+63</f>
        <v>42278</v>
      </c>
      <c r="O57" s="202">
        <f t="shared" si="1"/>
        <v>42283</v>
      </c>
      <c r="P57" s="202">
        <f t="shared" si="2"/>
        <v>42298</v>
      </c>
      <c r="Q57" s="165" t="s">
        <v>199</v>
      </c>
      <c r="R57" s="220" t="s">
        <v>52</v>
      </c>
      <c r="S57" s="447" t="s">
        <v>200</v>
      </c>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c r="HP57" s="152"/>
      <c r="HQ57" s="152"/>
      <c r="HR57" s="152"/>
      <c r="HS57" s="152"/>
      <c r="HT57" s="152"/>
      <c r="HU57" s="152"/>
      <c r="HV57" s="152"/>
      <c r="HW57" s="152"/>
      <c r="HX57" s="152"/>
      <c r="HY57" s="152"/>
    </row>
    <row r="58" spans="1:233" s="223" customFormat="1" ht="145.5" customHeight="1">
      <c r="A58" s="143">
        <f t="shared" si="0"/>
        <v>48</v>
      </c>
      <c r="B58" s="220" t="s">
        <v>207</v>
      </c>
      <c r="C58" s="144">
        <v>33</v>
      </c>
      <c r="D58" s="163" t="s">
        <v>195</v>
      </c>
      <c r="E58" s="225" t="s">
        <v>26</v>
      </c>
      <c r="F58" s="221" t="s">
        <v>198</v>
      </c>
      <c r="G58" s="221" t="s">
        <v>101</v>
      </c>
      <c r="H58" s="220" t="s">
        <v>99</v>
      </c>
      <c r="I58" s="155">
        <v>5000000</v>
      </c>
      <c r="J58" s="158"/>
      <c r="K58" s="158"/>
      <c r="L58" s="202">
        <v>42156</v>
      </c>
      <c r="M58" s="167">
        <v>60</v>
      </c>
      <c r="N58" s="202">
        <f>L58+63</f>
        <v>42219</v>
      </c>
      <c r="O58" s="202">
        <f t="shared" si="1"/>
        <v>42224</v>
      </c>
      <c r="P58" s="202">
        <f t="shared" si="2"/>
        <v>42284</v>
      </c>
      <c r="Q58" s="224" t="s">
        <v>201</v>
      </c>
      <c r="R58" s="220" t="s">
        <v>53</v>
      </c>
      <c r="S58" s="447" t="s">
        <v>202</v>
      </c>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c r="FJ58" s="152"/>
      <c r="FK58" s="152"/>
      <c r="FL58" s="152"/>
      <c r="FM58" s="152"/>
      <c r="FN58" s="152"/>
      <c r="FO58" s="152"/>
      <c r="FP58" s="152"/>
      <c r="FQ58" s="152"/>
      <c r="FR58" s="152"/>
      <c r="FS58" s="152"/>
      <c r="FT58" s="152"/>
      <c r="FU58" s="152"/>
      <c r="FV58" s="152"/>
      <c r="FW58" s="152"/>
      <c r="FX58" s="152"/>
      <c r="FY58" s="152"/>
      <c r="FZ58" s="152"/>
      <c r="GA58" s="152"/>
      <c r="GB58" s="152"/>
      <c r="GC58" s="152"/>
      <c r="GD58" s="152"/>
      <c r="GE58" s="152"/>
      <c r="GF58" s="152"/>
      <c r="GG58" s="152"/>
      <c r="GH58" s="152"/>
      <c r="GI58" s="152"/>
      <c r="GJ58" s="152"/>
      <c r="GK58" s="152"/>
      <c r="GL58" s="152"/>
      <c r="GM58" s="152"/>
      <c r="GN58" s="152"/>
      <c r="GO58" s="152"/>
      <c r="GP58" s="152"/>
      <c r="GQ58" s="152"/>
      <c r="GR58" s="152"/>
      <c r="GS58" s="152"/>
      <c r="GT58" s="152"/>
      <c r="GU58" s="152"/>
      <c r="GV58" s="152"/>
      <c r="GW58" s="152"/>
      <c r="GX58" s="152"/>
      <c r="GY58" s="152"/>
      <c r="GZ58" s="152"/>
      <c r="HA58" s="152"/>
      <c r="HB58" s="152"/>
      <c r="HC58" s="152"/>
      <c r="HD58" s="152"/>
      <c r="HE58" s="152"/>
      <c r="HF58" s="152"/>
      <c r="HG58" s="152"/>
      <c r="HH58" s="152"/>
      <c r="HI58" s="152"/>
      <c r="HJ58" s="152"/>
      <c r="HK58" s="152"/>
      <c r="HL58" s="152"/>
      <c r="HM58" s="152"/>
      <c r="HN58" s="152"/>
      <c r="HO58" s="152"/>
      <c r="HP58" s="152"/>
      <c r="HQ58" s="152"/>
      <c r="HR58" s="152"/>
      <c r="HS58" s="152"/>
      <c r="HT58" s="152"/>
      <c r="HU58" s="152"/>
      <c r="HV58" s="152"/>
      <c r="HW58" s="152"/>
      <c r="HX58" s="152"/>
      <c r="HY58" s="152"/>
    </row>
    <row r="59" spans="1:233" s="223" customFormat="1" ht="89.25" customHeight="1">
      <c r="A59" s="143">
        <f t="shared" si="0"/>
        <v>49</v>
      </c>
      <c r="B59" s="220" t="s">
        <v>207</v>
      </c>
      <c r="C59" s="144">
        <v>33</v>
      </c>
      <c r="D59" s="163" t="s">
        <v>195</v>
      </c>
      <c r="E59" s="225" t="s">
        <v>26</v>
      </c>
      <c r="F59" s="221" t="s">
        <v>198</v>
      </c>
      <c r="G59" s="221" t="s">
        <v>101</v>
      </c>
      <c r="H59" s="220" t="s">
        <v>99</v>
      </c>
      <c r="I59" s="155">
        <v>3000000</v>
      </c>
      <c r="J59" s="158"/>
      <c r="K59" s="158"/>
      <c r="L59" s="202">
        <v>42277</v>
      </c>
      <c r="M59" s="167">
        <v>15</v>
      </c>
      <c r="N59" s="202">
        <f>L59+63</f>
        <v>42340</v>
      </c>
      <c r="O59" s="202">
        <f t="shared" si="1"/>
        <v>42345</v>
      </c>
      <c r="P59" s="202">
        <f t="shared" si="2"/>
        <v>42360</v>
      </c>
      <c r="Q59" s="224" t="s">
        <v>203</v>
      </c>
      <c r="R59" s="220" t="s">
        <v>54</v>
      </c>
      <c r="S59" s="447" t="s">
        <v>204</v>
      </c>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c r="EV59" s="152"/>
      <c r="EW59" s="152"/>
      <c r="EX59" s="152"/>
      <c r="EY59" s="152"/>
      <c r="EZ59" s="152"/>
      <c r="FA59" s="152"/>
      <c r="FB59" s="152"/>
      <c r="FC59" s="152"/>
      <c r="FD59" s="152"/>
      <c r="FE59" s="152"/>
      <c r="FF59" s="152"/>
      <c r="FG59" s="152"/>
      <c r="FH59" s="152"/>
      <c r="FI59" s="152"/>
      <c r="FJ59" s="152"/>
      <c r="FK59" s="152"/>
      <c r="FL59" s="152"/>
      <c r="FM59" s="152"/>
      <c r="FN59" s="152"/>
      <c r="FO59" s="152"/>
      <c r="FP59" s="152"/>
      <c r="FQ59" s="152"/>
      <c r="FR59" s="152"/>
      <c r="FS59" s="152"/>
      <c r="FT59" s="152"/>
      <c r="FU59" s="152"/>
      <c r="FV59" s="152"/>
      <c r="FW59" s="152"/>
      <c r="FX59" s="152"/>
      <c r="FY59" s="152"/>
      <c r="FZ59" s="152"/>
      <c r="GA59" s="152"/>
      <c r="GB59" s="152"/>
      <c r="GC59" s="152"/>
      <c r="GD59" s="152"/>
      <c r="GE59" s="152"/>
      <c r="GF59" s="152"/>
      <c r="GG59" s="152"/>
      <c r="GH59" s="152"/>
      <c r="GI59" s="152"/>
      <c r="GJ59" s="152"/>
      <c r="GK59" s="152"/>
      <c r="GL59" s="152"/>
      <c r="GM59" s="152"/>
      <c r="GN59" s="152"/>
      <c r="GO59" s="152"/>
      <c r="GP59" s="152"/>
      <c r="GQ59" s="152"/>
      <c r="GR59" s="152"/>
      <c r="GS59" s="152"/>
      <c r="GT59" s="152"/>
      <c r="GU59" s="152"/>
      <c r="GV59" s="152"/>
      <c r="GW59" s="152"/>
      <c r="GX59" s="152"/>
      <c r="GY59" s="152"/>
      <c r="GZ59" s="152"/>
      <c r="HA59" s="152"/>
      <c r="HB59" s="152"/>
      <c r="HC59" s="152"/>
      <c r="HD59" s="152"/>
      <c r="HE59" s="152"/>
      <c r="HF59" s="152"/>
      <c r="HG59" s="152"/>
      <c r="HH59" s="152"/>
      <c r="HI59" s="152"/>
      <c r="HJ59" s="152"/>
      <c r="HK59" s="152"/>
      <c r="HL59" s="152"/>
      <c r="HM59" s="152"/>
      <c r="HN59" s="152"/>
      <c r="HO59" s="152"/>
      <c r="HP59" s="152"/>
      <c r="HQ59" s="152"/>
      <c r="HR59" s="152"/>
      <c r="HS59" s="152"/>
      <c r="HT59" s="152"/>
      <c r="HU59" s="152"/>
      <c r="HV59" s="152"/>
      <c r="HW59" s="152"/>
      <c r="HX59" s="152"/>
      <c r="HY59" s="152"/>
    </row>
    <row r="60" spans="1:233" s="223" customFormat="1" ht="71.25" customHeight="1">
      <c r="A60" s="143">
        <f t="shared" si="0"/>
        <v>50</v>
      </c>
      <c r="B60" s="220" t="s">
        <v>207</v>
      </c>
      <c r="C60" s="144">
        <v>33</v>
      </c>
      <c r="D60" s="163" t="s">
        <v>195</v>
      </c>
      <c r="E60" s="225" t="s">
        <v>26</v>
      </c>
      <c r="F60" s="221" t="s">
        <v>198</v>
      </c>
      <c r="G60" s="221" t="s">
        <v>101</v>
      </c>
      <c r="H60" s="220" t="s">
        <v>99</v>
      </c>
      <c r="I60" s="155">
        <v>10000000</v>
      </c>
      <c r="J60" s="158"/>
      <c r="K60" s="158"/>
      <c r="L60" s="202">
        <v>42117</v>
      </c>
      <c r="M60" s="167">
        <v>150</v>
      </c>
      <c r="N60" s="202">
        <f>L60+63</f>
        <v>42180</v>
      </c>
      <c r="O60" s="202">
        <f t="shared" si="1"/>
        <v>42185</v>
      </c>
      <c r="P60" s="202">
        <f t="shared" si="2"/>
        <v>42335</v>
      </c>
      <c r="Q60" s="224" t="s">
        <v>205</v>
      </c>
      <c r="R60" s="220" t="s">
        <v>55</v>
      </c>
      <c r="S60" s="447" t="s">
        <v>206</v>
      </c>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c r="DO60" s="152"/>
      <c r="DP60" s="152"/>
      <c r="DQ60" s="152"/>
      <c r="DR60" s="152"/>
      <c r="DS60" s="152"/>
      <c r="DT60" s="152"/>
      <c r="DU60" s="152"/>
      <c r="DV60" s="152"/>
      <c r="DW60" s="152"/>
      <c r="DX60" s="152"/>
      <c r="DY60" s="152"/>
      <c r="DZ60" s="152"/>
      <c r="EA60" s="152"/>
      <c r="EB60" s="152"/>
      <c r="EC60" s="152"/>
      <c r="ED60" s="152"/>
      <c r="EE60" s="152"/>
      <c r="EF60" s="152"/>
      <c r="EG60" s="152"/>
      <c r="EH60" s="152"/>
      <c r="EI60" s="152"/>
      <c r="EJ60" s="152"/>
      <c r="EK60" s="152"/>
      <c r="EL60" s="152"/>
      <c r="EM60" s="152"/>
      <c r="EN60" s="152"/>
      <c r="EO60" s="152"/>
      <c r="EP60" s="152"/>
      <c r="EQ60" s="152"/>
      <c r="ER60" s="152"/>
      <c r="ES60" s="152"/>
      <c r="ET60" s="152"/>
      <c r="EU60" s="152"/>
      <c r="EV60" s="152"/>
      <c r="EW60" s="152"/>
      <c r="EX60" s="152"/>
      <c r="EY60" s="152"/>
      <c r="EZ60" s="152"/>
      <c r="FA60" s="152"/>
      <c r="FB60" s="152"/>
      <c r="FC60" s="152"/>
      <c r="FD60" s="152"/>
      <c r="FE60" s="152"/>
      <c r="FF60" s="152"/>
      <c r="FG60" s="152"/>
      <c r="FH60" s="152"/>
      <c r="FI60" s="152"/>
      <c r="FJ60" s="152"/>
      <c r="FK60" s="152"/>
      <c r="FL60" s="152"/>
      <c r="FM60" s="152"/>
      <c r="FN60" s="152"/>
      <c r="FO60" s="152"/>
      <c r="FP60" s="152"/>
      <c r="FQ60" s="152"/>
      <c r="FR60" s="152"/>
      <c r="FS60" s="152"/>
      <c r="FT60" s="152"/>
      <c r="FU60" s="152"/>
      <c r="FV60" s="152"/>
      <c r="FW60" s="152"/>
      <c r="FX60" s="152"/>
      <c r="FY60" s="152"/>
      <c r="FZ60" s="152"/>
      <c r="GA60" s="152"/>
      <c r="GB60" s="152"/>
      <c r="GC60" s="152"/>
      <c r="GD60" s="152"/>
      <c r="GE60" s="152"/>
      <c r="GF60" s="152"/>
      <c r="GG60" s="152"/>
      <c r="GH60" s="152"/>
      <c r="GI60" s="152"/>
      <c r="GJ60" s="152"/>
      <c r="GK60" s="152"/>
      <c r="GL60" s="152"/>
      <c r="GM60" s="152"/>
      <c r="GN60" s="152"/>
      <c r="GO60" s="152"/>
      <c r="GP60" s="152"/>
      <c r="GQ60" s="152"/>
      <c r="GR60" s="152"/>
      <c r="GS60" s="152"/>
      <c r="GT60" s="152"/>
      <c r="GU60" s="152"/>
      <c r="GV60" s="152"/>
      <c r="GW60" s="152"/>
      <c r="GX60" s="152"/>
      <c r="GY60" s="152"/>
      <c r="GZ60" s="152"/>
      <c r="HA60" s="152"/>
      <c r="HB60" s="152"/>
      <c r="HC60" s="152"/>
      <c r="HD60" s="152"/>
      <c r="HE60" s="152"/>
      <c r="HF60" s="152"/>
      <c r="HG60" s="152"/>
      <c r="HH60" s="152"/>
      <c r="HI60" s="152"/>
      <c r="HJ60" s="152"/>
      <c r="HK60" s="152"/>
      <c r="HL60" s="152"/>
      <c r="HM60" s="152"/>
      <c r="HN60" s="152"/>
      <c r="HO60" s="152"/>
      <c r="HP60" s="152"/>
      <c r="HQ60" s="152"/>
      <c r="HR60" s="152"/>
      <c r="HS60" s="152"/>
      <c r="HT60" s="152"/>
      <c r="HU60" s="152"/>
      <c r="HV60" s="152"/>
      <c r="HW60" s="152"/>
      <c r="HX60" s="152"/>
      <c r="HY60" s="152"/>
    </row>
    <row r="61" spans="1:233" s="223" customFormat="1" ht="117.75" customHeight="1">
      <c r="A61" s="143">
        <f t="shared" si="0"/>
        <v>51</v>
      </c>
      <c r="B61" s="220" t="s">
        <v>207</v>
      </c>
      <c r="C61" s="144">
        <v>33</v>
      </c>
      <c r="D61" s="163" t="s">
        <v>195</v>
      </c>
      <c r="E61" s="225" t="s">
        <v>26</v>
      </c>
      <c r="F61" s="221" t="s">
        <v>198</v>
      </c>
      <c r="G61" s="221" t="s">
        <v>101</v>
      </c>
      <c r="H61" s="220" t="s">
        <v>99</v>
      </c>
      <c r="I61" s="195">
        <v>25000000</v>
      </c>
      <c r="J61" s="158"/>
      <c r="K61" s="158"/>
      <c r="L61" s="202">
        <v>42055</v>
      </c>
      <c r="M61" s="164">
        <v>300</v>
      </c>
      <c r="N61" s="202">
        <v>42124</v>
      </c>
      <c r="O61" s="202">
        <v>42132</v>
      </c>
      <c r="P61" s="202">
        <v>42368</v>
      </c>
      <c r="Q61" s="221" t="s">
        <v>209</v>
      </c>
      <c r="R61" s="220" t="s">
        <v>349</v>
      </c>
      <c r="S61" s="447" t="s">
        <v>353</v>
      </c>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152"/>
      <c r="CR61" s="152"/>
      <c r="CS61" s="152"/>
      <c r="CT61" s="152"/>
      <c r="CU61" s="152"/>
      <c r="CV61" s="152"/>
      <c r="CW61" s="152"/>
      <c r="CX61" s="152"/>
      <c r="CY61" s="152"/>
      <c r="CZ61" s="152"/>
      <c r="DA61" s="152"/>
      <c r="DB61" s="152"/>
      <c r="DC61" s="152"/>
      <c r="DD61" s="152"/>
      <c r="DE61" s="152"/>
      <c r="DF61" s="152"/>
      <c r="DG61" s="152"/>
      <c r="DH61" s="152"/>
      <c r="DI61" s="152"/>
      <c r="DJ61" s="152"/>
      <c r="DK61" s="152"/>
      <c r="DL61" s="152"/>
      <c r="DM61" s="152"/>
      <c r="DN61" s="152"/>
      <c r="DO61" s="152"/>
      <c r="DP61" s="152"/>
      <c r="DQ61" s="152"/>
      <c r="DR61" s="152"/>
      <c r="DS61" s="152"/>
      <c r="DT61" s="152"/>
      <c r="DU61" s="152"/>
      <c r="DV61" s="152"/>
      <c r="DW61" s="152"/>
      <c r="DX61" s="152"/>
      <c r="DY61" s="152"/>
      <c r="DZ61" s="152"/>
      <c r="EA61" s="152"/>
      <c r="EB61" s="152"/>
      <c r="EC61" s="152"/>
      <c r="ED61" s="152"/>
      <c r="EE61" s="152"/>
      <c r="EF61" s="152"/>
      <c r="EG61" s="152"/>
      <c r="EH61" s="152"/>
      <c r="EI61" s="152"/>
      <c r="EJ61" s="152"/>
      <c r="EK61" s="152"/>
      <c r="EL61" s="152"/>
      <c r="EM61" s="152"/>
      <c r="EN61" s="152"/>
      <c r="EO61" s="152"/>
      <c r="EP61" s="152"/>
      <c r="EQ61" s="152"/>
      <c r="ER61" s="152"/>
      <c r="ES61" s="152"/>
      <c r="ET61" s="152"/>
      <c r="EU61" s="152"/>
      <c r="EV61" s="152"/>
      <c r="EW61" s="152"/>
      <c r="EX61" s="152"/>
      <c r="EY61" s="152"/>
      <c r="EZ61" s="152"/>
      <c r="FA61" s="152"/>
      <c r="FB61" s="152"/>
      <c r="FC61" s="152"/>
      <c r="FD61" s="152"/>
      <c r="FE61" s="152"/>
      <c r="FF61" s="152"/>
      <c r="FG61" s="152"/>
      <c r="FH61" s="152"/>
      <c r="FI61" s="152"/>
      <c r="FJ61" s="152"/>
      <c r="FK61" s="152"/>
      <c r="FL61" s="152"/>
      <c r="FM61" s="152"/>
      <c r="FN61" s="152"/>
      <c r="FO61" s="152"/>
      <c r="FP61" s="152"/>
      <c r="FQ61" s="152"/>
      <c r="FR61" s="152"/>
      <c r="FS61" s="152"/>
      <c r="FT61" s="152"/>
      <c r="FU61" s="152"/>
      <c r="FV61" s="152"/>
      <c r="FW61" s="152"/>
      <c r="FX61" s="152"/>
      <c r="FY61" s="152"/>
      <c r="FZ61" s="152"/>
      <c r="GA61" s="152"/>
      <c r="GB61" s="152"/>
      <c r="GC61" s="152"/>
      <c r="GD61" s="152"/>
      <c r="GE61" s="152"/>
      <c r="GF61" s="152"/>
      <c r="GG61" s="152"/>
      <c r="GH61" s="152"/>
      <c r="GI61" s="152"/>
      <c r="GJ61" s="152"/>
      <c r="GK61" s="152"/>
      <c r="GL61" s="152"/>
      <c r="GM61" s="152"/>
      <c r="GN61" s="152"/>
      <c r="GO61" s="152"/>
      <c r="GP61" s="152"/>
      <c r="GQ61" s="152"/>
      <c r="GR61" s="152"/>
      <c r="GS61" s="152"/>
      <c r="GT61" s="152"/>
      <c r="GU61" s="152"/>
      <c r="GV61" s="152"/>
      <c r="GW61" s="152"/>
      <c r="GX61" s="152"/>
      <c r="GY61" s="152"/>
      <c r="GZ61" s="152"/>
      <c r="HA61" s="152"/>
      <c r="HB61" s="152"/>
      <c r="HC61" s="152"/>
      <c r="HD61" s="152"/>
      <c r="HE61" s="152"/>
      <c r="HF61" s="152"/>
      <c r="HG61" s="152"/>
      <c r="HH61" s="152"/>
      <c r="HI61" s="152"/>
      <c r="HJ61" s="152"/>
      <c r="HK61" s="152"/>
      <c r="HL61" s="152"/>
      <c r="HM61" s="152"/>
      <c r="HN61" s="152"/>
      <c r="HO61" s="152"/>
      <c r="HP61" s="152"/>
      <c r="HQ61" s="152"/>
      <c r="HR61" s="152"/>
      <c r="HS61" s="152"/>
      <c r="HT61" s="152"/>
      <c r="HU61" s="152"/>
      <c r="HV61" s="152"/>
      <c r="HW61" s="152"/>
      <c r="HX61" s="152"/>
      <c r="HY61" s="152"/>
    </row>
    <row r="62" spans="1:233" s="223" customFormat="1" ht="65.25" customHeight="1">
      <c r="A62" s="143">
        <f t="shared" si="0"/>
        <v>52</v>
      </c>
      <c r="B62" s="220" t="s">
        <v>207</v>
      </c>
      <c r="C62" s="144">
        <v>33</v>
      </c>
      <c r="D62" s="163" t="s">
        <v>195</v>
      </c>
      <c r="E62" s="225" t="s">
        <v>26</v>
      </c>
      <c r="F62" s="221" t="s">
        <v>198</v>
      </c>
      <c r="G62" s="221" t="s">
        <v>101</v>
      </c>
      <c r="H62" s="220" t="s">
        <v>99</v>
      </c>
      <c r="I62" s="155">
        <v>3000000</v>
      </c>
      <c r="J62" s="158"/>
      <c r="K62" s="158"/>
      <c r="L62" s="202">
        <v>42144</v>
      </c>
      <c r="M62" s="167">
        <v>210</v>
      </c>
      <c r="N62" s="202">
        <f>L62+63</f>
        <v>42207</v>
      </c>
      <c r="O62" s="202">
        <f>N62+5</f>
        <v>42212</v>
      </c>
      <c r="P62" s="202">
        <f>O62+M62</f>
        <v>42422</v>
      </c>
      <c r="Q62" s="150" t="s">
        <v>35</v>
      </c>
      <c r="R62" s="220" t="s">
        <v>68</v>
      </c>
      <c r="S62" s="447" t="s">
        <v>34</v>
      </c>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c r="ES62" s="152"/>
      <c r="ET62" s="152"/>
      <c r="EU62" s="152"/>
      <c r="EV62" s="152"/>
      <c r="EW62" s="152"/>
      <c r="EX62" s="152"/>
      <c r="EY62" s="152"/>
      <c r="EZ62" s="152"/>
      <c r="FA62" s="152"/>
      <c r="FB62" s="152"/>
      <c r="FC62" s="152"/>
      <c r="FD62" s="152"/>
      <c r="FE62" s="152"/>
      <c r="FF62" s="152"/>
      <c r="FG62" s="152"/>
      <c r="FH62" s="152"/>
      <c r="FI62" s="152"/>
      <c r="FJ62" s="152"/>
      <c r="FK62" s="152"/>
      <c r="FL62" s="152"/>
      <c r="FM62" s="152"/>
      <c r="FN62" s="152"/>
      <c r="FO62" s="152"/>
      <c r="FP62" s="152"/>
      <c r="FQ62" s="152"/>
      <c r="FR62" s="152"/>
      <c r="FS62" s="152"/>
      <c r="FT62" s="152"/>
      <c r="FU62" s="152"/>
      <c r="FV62" s="152"/>
      <c r="FW62" s="152"/>
      <c r="FX62" s="152"/>
      <c r="FY62" s="152"/>
      <c r="FZ62" s="152"/>
      <c r="GA62" s="152"/>
      <c r="GB62" s="152"/>
      <c r="GC62" s="152"/>
      <c r="GD62" s="152"/>
      <c r="GE62" s="152"/>
      <c r="GF62" s="152"/>
      <c r="GG62" s="152"/>
      <c r="GH62" s="152"/>
      <c r="GI62" s="152"/>
      <c r="GJ62" s="152"/>
      <c r="GK62" s="152"/>
      <c r="GL62" s="152"/>
      <c r="GM62" s="152"/>
      <c r="GN62" s="152"/>
      <c r="GO62" s="152"/>
      <c r="GP62" s="152"/>
      <c r="GQ62" s="152"/>
      <c r="GR62" s="152"/>
      <c r="GS62" s="152"/>
      <c r="GT62" s="152"/>
      <c r="GU62" s="152"/>
      <c r="GV62" s="152"/>
      <c r="GW62" s="152"/>
      <c r="GX62" s="152"/>
      <c r="GY62" s="152"/>
      <c r="GZ62" s="152"/>
      <c r="HA62" s="152"/>
      <c r="HB62" s="152"/>
      <c r="HC62" s="152"/>
      <c r="HD62" s="152"/>
      <c r="HE62" s="152"/>
      <c r="HF62" s="152"/>
      <c r="HG62" s="152"/>
      <c r="HH62" s="152"/>
      <c r="HI62" s="152"/>
      <c r="HJ62" s="152"/>
      <c r="HK62" s="152"/>
      <c r="HL62" s="152"/>
      <c r="HM62" s="152"/>
      <c r="HN62" s="152"/>
      <c r="HO62" s="152"/>
      <c r="HP62" s="152"/>
      <c r="HQ62" s="152"/>
      <c r="HR62" s="152"/>
      <c r="HS62" s="152"/>
      <c r="HT62" s="152"/>
      <c r="HU62" s="152"/>
      <c r="HV62" s="152"/>
      <c r="HW62" s="152"/>
      <c r="HX62" s="152"/>
      <c r="HY62" s="152"/>
    </row>
    <row r="63" spans="1:233" s="223" customFormat="1" ht="79.5" customHeight="1">
      <c r="A63" s="143">
        <f t="shared" si="0"/>
        <v>53</v>
      </c>
      <c r="B63" s="220" t="s">
        <v>207</v>
      </c>
      <c r="C63" s="144">
        <v>33</v>
      </c>
      <c r="D63" s="163" t="s">
        <v>195</v>
      </c>
      <c r="E63" s="225" t="s">
        <v>26</v>
      </c>
      <c r="F63" s="221" t="s">
        <v>198</v>
      </c>
      <c r="G63" s="221" t="s">
        <v>101</v>
      </c>
      <c r="H63" s="220" t="s">
        <v>99</v>
      </c>
      <c r="I63" s="155">
        <v>4000000</v>
      </c>
      <c r="J63" s="158"/>
      <c r="K63" s="158"/>
      <c r="L63" s="202">
        <v>42286</v>
      </c>
      <c r="M63" s="167">
        <v>45</v>
      </c>
      <c r="N63" s="202">
        <f>L63+63</f>
        <v>42349</v>
      </c>
      <c r="O63" s="202">
        <f>N63+5</f>
        <v>42354</v>
      </c>
      <c r="P63" s="202">
        <f>O63+M63</f>
        <v>42399</v>
      </c>
      <c r="Q63" s="150" t="s">
        <v>35</v>
      </c>
      <c r="R63" s="220" t="s">
        <v>69</v>
      </c>
      <c r="S63" s="447" t="s">
        <v>36</v>
      </c>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52"/>
      <c r="EG63" s="152"/>
      <c r="EH63" s="152"/>
      <c r="EI63" s="152"/>
      <c r="EJ63" s="152"/>
      <c r="EK63" s="152"/>
      <c r="EL63" s="152"/>
      <c r="EM63" s="152"/>
      <c r="EN63" s="152"/>
      <c r="EO63" s="152"/>
      <c r="EP63" s="152"/>
      <c r="EQ63" s="152"/>
      <c r="ER63" s="152"/>
      <c r="ES63" s="152"/>
      <c r="ET63" s="152"/>
      <c r="EU63" s="152"/>
      <c r="EV63" s="152"/>
      <c r="EW63" s="152"/>
      <c r="EX63" s="152"/>
      <c r="EY63" s="152"/>
      <c r="EZ63" s="152"/>
      <c r="FA63" s="152"/>
      <c r="FB63" s="152"/>
      <c r="FC63" s="152"/>
      <c r="FD63" s="152"/>
      <c r="FE63" s="152"/>
      <c r="FF63" s="152"/>
      <c r="FG63" s="152"/>
      <c r="FH63" s="152"/>
      <c r="FI63" s="152"/>
      <c r="FJ63" s="152"/>
      <c r="FK63" s="152"/>
      <c r="FL63" s="152"/>
      <c r="FM63" s="152"/>
      <c r="FN63" s="152"/>
      <c r="FO63" s="152"/>
      <c r="FP63" s="152"/>
      <c r="FQ63" s="152"/>
      <c r="FR63" s="152"/>
      <c r="FS63" s="152"/>
      <c r="FT63" s="152"/>
      <c r="FU63" s="152"/>
      <c r="FV63" s="152"/>
      <c r="FW63" s="152"/>
      <c r="FX63" s="152"/>
      <c r="FY63" s="152"/>
      <c r="FZ63" s="152"/>
      <c r="GA63" s="152"/>
      <c r="GB63" s="152"/>
      <c r="GC63" s="152"/>
      <c r="GD63" s="152"/>
      <c r="GE63" s="152"/>
      <c r="GF63" s="152"/>
      <c r="GG63" s="152"/>
      <c r="GH63" s="152"/>
      <c r="GI63" s="152"/>
      <c r="GJ63" s="152"/>
      <c r="GK63" s="152"/>
      <c r="GL63" s="152"/>
      <c r="GM63" s="152"/>
      <c r="GN63" s="152"/>
      <c r="GO63" s="152"/>
      <c r="GP63" s="152"/>
      <c r="GQ63" s="152"/>
      <c r="GR63" s="152"/>
      <c r="GS63" s="152"/>
      <c r="GT63" s="152"/>
      <c r="GU63" s="152"/>
      <c r="GV63" s="152"/>
      <c r="GW63" s="152"/>
      <c r="GX63" s="152"/>
      <c r="GY63" s="152"/>
      <c r="GZ63" s="152"/>
      <c r="HA63" s="152"/>
      <c r="HB63" s="152"/>
      <c r="HC63" s="152"/>
      <c r="HD63" s="152"/>
      <c r="HE63" s="152"/>
      <c r="HF63" s="152"/>
      <c r="HG63" s="152"/>
      <c r="HH63" s="152"/>
      <c r="HI63" s="152"/>
      <c r="HJ63" s="152"/>
      <c r="HK63" s="152"/>
      <c r="HL63" s="152"/>
      <c r="HM63" s="152"/>
      <c r="HN63" s="152"/>
      <c r="HO63" s="152"/>
      <c r="HP63" s="152"/>
      <c r="HQ63" s="152"/>
      <c r="HR63" s="152"/>
      <c r="HS63" s="152"/>
      <c r="HT63" s="152"/>
      <c r="HU63" s="152"/>
      <c r="HV63" s="152"/>
      <c r="HW63" s="152"/>
      <c r="HX63" s="152"/>
      <c r="HY63" s="152"/>
    </row>
    <row r="64" spans="1:233" s="223" customFormat="1" ht="61.5" customHeight="1">
      <c r="A64" s="143">
        <f t="shared" si="0"/>
        <v>54</v>
      </c>
      <c r="B64" s="220" t="s">
        <v>207</v>
      </c>
      <c r="C64" s="144">
        <v>33</v>
      </c>
      <c r="D64" s="163" t="s">
        <v>195</v>
      </c>
      <c r="E64" s="225" t="s">
        <v>26</v>
      </c>
      <c r="F64" s="221" t="s">
        <v>198</v>
      </c>
      <c r="G64" s="221" t="s">
        <v>101</v>
      </c>
      <c r="H64" s="220" t="s">
        <v>99</v>
      </c>
      <c r="I64" s="155">
        <v>20000000</v>
      </c>
      <c r="J64" s="158"/>
      <c r="K64" s="158"/>
      <c r="L64" s="202">
        <v>42153</v>
      </c>
      <c r="M64" s="167">
        <v>90</v>
      </c>
      <c r="N64" s="202">
        <f>L64+63</f>
        <v>42216</v>
      </c>
      <c r="O64" s="202">
        <f>N64+5</f>
        <v>42221</v>
      </c>
      <c r="P64" s="202">
        <f>O64+M64</f>
        <v>42311</v>
      </c>
      <c r="Q64" s="221" t="s">
        <v>209</v>
      </c>
      <c r="R64" s="220" t="s">
        <v>370</v>
      </c>
      <c r="S64" s="447" t="s">
        <v>371</v>
      </c>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152"/>
      <c r="FL64" s="152"/>
      <c r="FM64" s="152"/>
      <c r="FN64" s="152"/>
      <c r="FO64" s="152"/>
      <c r="FP64" s="152"/>
      <c r="FQ64" s="152"/>
      <c r="FR64" s="152"/>
      <c r="FS64" s="152"/>
      <c r="FT64" s="152"/>
      <c r="FU64" s="152"/>
      <c r="FV64" s="152"/>
      <c r="FW64" s="152"/>
      <c r="FX64" s="152"/>
      <c r="FY64" s="152"/>
      <c r="FZ64" s="152"/>
      <c r="GA64" s="152"/>
      <c r="GB64" s="152"/>
      <c r="GC64" s="152"/>
      <c r="GD64" s="152"/>
      <c r="GE64" s="152"/>
      <c r="GF64" s="152"/>
      <c r="GG64" s="152"/>
      <c r="GH64" s="152"/>
      <c r="GI64" s="152"/>
      <c r="GJ64" s="152"/>
      <c r="GK64" s="152"/>
      <c r="GL64" s="152"/>
      <c r="GM64" s="152"/>
      <c r="GN64" s="152"/>
      <c r="GO64" s="152"/>
      <c r="GP64" s="152"/>
      <c r="GQ64" s="152"/>
      <c r="GR64" s="152"/>
      <c r="GS64" s="152"/>
      <c r="GT64" s="152"/>
      <c r="GU64" s="152"/>
      <c r="GV64" s="152"/>
      <c r="GW64" s="152"/>
      <c r="GX64" s="152"/>
      <c r="GY64" s="152"/>
      <c r="GZ64" s="152"/>
      <c r="HA64" s="152"/>
      <c r="HB64" s="152"/>
      <c r="HC64" s="152"/>
      <c r="HD64" s="152"/>
      <c r="HE64" s="152"/>
      <c r="HF64" s="152"/>
      <c r="HG64" s="152"/>
      <c r="HH64" s="152"/>
      <c r="HI64" s="152"/>
      <c r="HJ64" s="152"/>
      <c r="HK64" s="152"/>
      <c r="HL64" s="152"/>
      <c r="HM64" s="152"/>
      <c r="HN64" s="152"/>
      <c r="HO64" s="152"/>
      <c r="HP64" s="152"/>
      <c r="HQ64" s="152"/>
      <c r="HR64" s="152"/>
      <c r="HS64" s="152"/>
      <c r="HT64" s="152"/>
      <c r="HU64" s="152"/>
      <c r="HV64" s="152"/>
      <c r="HW64" s="152"/>
      <c r="HX64" s="152"/>
      <c r="HY64" s="152"/>
    </row>
    <row r="65" spans="1:233" s="170" customFormat="1" ht="232.5" customHeight="1">
      <c r="A65" s="143">
        <f t="shared" si="0"/>
        <v>55</v>
      </c>
      <c r="B65" s="144" t="s">
        <v>210</v>
      </c>
      <c r="C65" s="144">
        <v>33</v>
      </c>
      <c r="D65" s="224" t="s">
        <v>121</v>
      </c>
      <c r="E65" s="146" t="s">
        <v>284</v>
      </c>
      <c r="F65" s="221" t="s">
        <v>122</v>
      </c>
      <c r="G65" s="147" t="s">
        <v>212</v>
      </c>
      <c r="H65" s="220" t="s">
        <v>99</v>
      </c>
      <c r="I65" s="148">
        <v>760000000</v>
      </c>
      <c r="J65" s="148"/>
      <c r="K65" s="148"/>
      <c r="L65" s="423">
        <v>42044</v>
      </c>
      <c r="M65" s="149">
        <v>240</v>
      </c>
      <c r="N65" s="423">
        <f>L65+98</f>
        <v>42142</v>
      </c>
      <c r="O65" s="423">
        <f>N65+5</f>
        <v>42147</v>
      </c>
      <c r="P65" s="423">
        <f>O65+M65</f>
        <v>42387</v>
      </c>
      <c r="Q65" s="192" t="s">
        <v>286</v>
      </c>
      <c r="R65" s="224" t="s">
        <v>406</v>
      </c>
      <c r="S65" s="449" t="s">
        <v>208</v>
      </c>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169"/>
      <c r="CI65" s="169"/>
      <c r="CJ65" s="169"/>
      <c r="CK65" s="169"/>
      <c r="CL65" s="169"/>
      <c r="CM65" s="169"/>
      <c r="CN65" s="169"/>
      <c r="CO65" s="169"/>
      <c r="CP65" s="169"/>
      <c r="CQ65" s="169"/>
      <c r="CR65" s="169"/>
      <c r="CS65" s="169"/>
      <c r="CT65" s="169"/>
      <c r="CU65" s="169"/>
      <c r="CV65" s="169"/>
      <c r="CW65" s="169"/>
      <c r="CX65" s="169"/>
      <c r="CY65" s="169"/>
      <c r="CZ65" s="169"/>
      <c r="DA65" s="169"/>
      <c r="DB65" s="169"/>
      <c r="DC65" s="169"/>
      <c r="DD65" s="169"/>
      <c r="DE65" s="169"/>
      <c r="DF65" s="169"/>
      <c r="DG65" s="169"/>
      <c r="DH65" s="169"/>
      <c r="DI65" s="169"/>
      <c r="DJ65" s="169"/>
      <c r="DK65" s="169"/>
      <c r="DL65" s="169"/>
      <c r="DM65" s="169"/>
      <c r="DN65" s="169"/>
      <c r="DO65" s="169"/>
      <c r="DP65" s="169"/>
      <c r="DQ65" s="169"/>
      <c r="DR65" s="169"/>
      <c r="DS65" s="169"/>
      <c r="DT65" s="169"/>
      <c r="DU65" s="169"/>
      <c r="DV65" s="169"/>
      <c r="DW65" s="169"/>
      <c r="DX65" s="169"/>
      <c r="DY65" s="169"/>
      <c r="DZ65" s="169"/>
      <c r="EA65" s="169"/>
      <c r="EB65" s="169"/>
      <c r="EC65" s="169"/>
      <c r="ED65" s="169"/>
      <c r="EE65" s="169"/>
      <c r="EF65" s="169"/>
      <c r="EG65" s="169"/>
      <c r="EH65" s="169"/>
      <c r="EI65" s="169"/>
      <c r="EJ65" s="169"/>
      <c r="EK65" s="169"/>
      <c r="EL65" s="169"/>
      <c r="EM65" s="169"/>
      <c r="EN65" s="169"/>
      <c r="EO65" s="169"/>
      <c r="EP65" s="169"/>
      <c r="EQ65" s="169"/>
      <c r="ER65" s="169"/>
      <c r="ES65" s="169"/>
      <c r="ET65" s="169"/>
      <c r="EU65" s="169"/>
      <c r="EV65" s="169"/>
      <c r="EW65" s="169"/>
      <c r="EX65" s="169"/>
      <c r="EY65" s="169"/>
      <c r="EZ65" s="169"/>
      <c r="FA65" s="169"/>
      <c r="FB65" s="169"/>
      <c r="FC65" s="169"/>
      <c r="FD65" s="169"/>
      <c r="FE65" s="169"/>
      <c r="FF65" s="169"/>
      <c r="FG65" s="169"/>
      <c r="FH65" s="169"/>
      <c r="FI65" s="169"/>
      <c r="FJ65" s="169"/>
      <c r="FK65" s="169"/>
      <c r="FL65" s="169"/>
      <c r="FM65" s="169"/>
      <c r="FN65" s="169"/>
      <c r="FO65" s="169"/>
      <c r="FP65" s="169"/>
      <c r="FQ65" s="169"/>
      <c r="FR65" s="169"/>
      <c r="FS65" s="169"/>
      <c r="FT65" s="169"/>
      <c r="FU65" s="169"/>
      <c r="FV65" s="169"/>
      <c r="FW65" s="169"/>
      <c r="FX65" s="169"/>
      <c r="FY65" s="169"/>
      <c r="FZ65" s="169"/>
      <c r="GA65" s="169"/>
      <c r="GB65" s="169"/>
      <c r="GC65" s="169"/>
      <c r="GD65" s="169"/>
      <c r="GE65" s="169"/>
      <c r="GF65" s="169"/>
      <c r="GG65" s="169"/>
      <c r="GH65" s="169"/>
      <c r="GI65" s="169"/>
      <c r="GJ65" s="169"/>
      <c r="GK65" s="169"/>
      <c r="GL65" s="169"/>
      <c r="GM65" s="169"/>
      <c r="GN65" s="169"/>
      <c r="GO65" s="169"/>
      <c r="GP65" s="169"/>
      <c r="GQ65" s="169"/>
      <c r="GR65" s="169"/>
      <c r="GS65" s="169"/>
      <c r="GT65" s="169"/>
      <c r="GU65" s="169"/>
      <c r="GV65" s="169"/>
      <c r="GW65" s="169"/>
      <c r="GX65" s="169"/>
      <c r="GY65" s="169"/>
      <c r="GZ65" s="169"/>
      <c r="HA65" s="169"/>
      <c r="HB65" s="169"/>
      <c r="HC65" s="169"/>
      <c r="HD65" s="169"/>
      <c r="HE65" s="169"/>
      <c r="HF65" s="169"/>
      <c r="HG65" s="169"/>
      <c r="HH65" s="169"/>
      <c r="HI65" s="169"/>
      <c r="HJ65" s="169"/>
      <c r="HK65" s="169"/>
      <c r="HL65" s="169"/>
      <c r="HM65" s="169"/>
      <c r="HN65" s="169"/>
      <c r="HO65" s="169"/>
      <c r="HP65" s="169"/>
      <c r="HQ65" s="169"/>
      <c r="HR65" s="169"/>
      <c r="HS65" s="169"/>
      <c r="HT65" s="169"/>
      <c r="HU65" s="169"/>
      <c r="HV65" s="169"/>
      <c r="HW65" s="169"/>
      <c r="HX65" s="169"/>
      <c r="HY65" s="169"/>
    </row>
    <row r="66" spans="1:233" s="223" customFormat="1" ht="85.5" customHeight="1">
      <c r="A66" s="143">
        <f t="shared" si="0"/>
        <v>56</v>
      </c>
      <c r="B66" s="193" t="s">
        <v>214</v>
      </c>
      <c r="C66" s="181" t="s">
        <v>109</v>
      </c>
      <c r="D66" s="144" t="s">
        <v>110</v>
      </c>
      <c r="E66" s="225">
        <v>311020301</v>
      </c>
      <c r="F66" s="221" t="s">
        <v>111</v>
      </c>
      <c r="G66" s="221" t="s">
        <v>213</v>
      </c>
      <c r="H66" s="220" t="s">
        <v>99</v>
      </c>
      <c r="I66" s="148">
        <v>42000000</v>
      </c>
      <c r="J66" s="148">
        <v>42000000</v>
      </c>
      <c r="K66" s="210">
        <f aca="true" t="shared" si="3" ref="K66:K72">I66-J66</f>
        <v>0</v>
      </c>
      <c r="L66" s="423">
        <v>42004</v>
      </c>
      <c r="M66" s="149">
        <v>180</v>
      </c>
      <c r="N66" s="423">
        <v>42051</v>
      </c>
      <c r="O66" s="423">
        <v>42060</v>
      </c>
      <c r="P66" s="424">
        <v>42240</v>
      </c>
      <c r="Q66" s="156" t="s">
        <v>215</v>
      </c>
      <c r="R66" s="224" t="s">
        <v>343</v>
      </c>
      <c r="S66" s="447" t="s">
        <v>290</v>
      </c>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c r="HK66" s="152"/>
      <c r="HL66" s="152"/>
      <c r="HM66" s="152"/>
      <c r="HN66" s="152"/>
      <c r="HO66" s="152"/>
      <c r="HP66" s="152"/>
      <c r="HQ66" s="152"/>
      <c r="HR66" s="152"/>
      <c r="HS66" s="152"/>
      <c r="HT66" s="152"/>
      <c r="HU66" s="152"/>
      <c r="HV66" s="152"/>
      <c r="HW66" s="152"/>
      <c r="HX66" s="152"/>
      <c r="HY66" s="152"/>
    </row>
    <row r="67" spans="1:233" s="223" customFormat="1" ht="85.5" customHeight="1">
      <c r="A67" s="143">
        <f t="shared" si="0"/>
        <v>57</v>
      </c>
      <c r="B67" s="193" t="s">
        <v>214</v>
      </c>
      <c r="C67" s="181" t="s">
        <v>109</v>
      </c>
      <c r="D67" s="144" t="s">
        <v>110</v>
      </c>
      <c r="E67" s="225">
        <v>311020301</v>
      </c>
      <c r="F67" s="221" t="s">
        <v>111</v>
      </c>
      <c r="G67" s="221" t="s">
        <v>213</v>
      </c>
      <c r="H67" s="220" t="s">
        <v>99</v>
      </c>
      <c r="I67" s="148">
        <v>42000000</v>
      </c>
      <c r="J67" s="148">
        <v>42000000</v>
      </c>
      <c r="K67" s="210">
        <f t="shared" si="3"/>
        <v>0</v>
      </c>
      <c r="L67" s="423">
        <v>42004</v>
      </c>
      <c r="M67" s="149">
        <v>180</v>
      </c>
      <c r="N67" s="423">
        <v>42051</v>
      </c>
      <c r="O67" s="423">
        <v>42060</v>
      </c>
      <c r="P67" s="424">
        <v>42240</v>
      </c>
      <c r="Q67" s="156" t="s">
        <v>215</v>
      </c>
      <c r="R67" s="224" t="s">
        <v>343</v>
      </c>
      <c r="S67" s="447" t="s">
        <v>290</v>
      </c>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152"/>
      <c r="FL67" s="152"/>
      <c r="FM67" s="152"/>
      <c r="FN67" s="152"/>
      <c r="FO67" s="152"/>
      <c r="FP67" s="152"/>
      <c r="FQ67" s="152"/>
      <c r="FR67" s="152"/>
      <c r="FS67" s="152"/>
      <c r="FT67" s="152"/>
      <c r="FU67" s="152"/>
      <c r="FV67" s="152"/>
      <c r="FW67" s="152"/>
      <c r="FX67" s="152"/>
      <c r="FY67" s="152"/>
      <c r="FZ67" s="152"/>
      <c r="GA67" s="152"/>
      <c r="GB67" s="152"/>
      <c r="GC67" s="152"/>
      <c r="GD67" s="152"/>
      <c r="GE67" s="152"/>
      <c r="GF67" s="152"/>
      <c r="GG67" s="152"/>
      <c r="GH67" s="152"/>
      <c r="GI67" s="152"/>
      <c r="GJ67" s="152"/>
      <c r="GK67" s="152"/>
      <c r="GL67" s="152"/>
      <c r="GM67" s="152"/>
      <c r="GN67" s="152"/>
      <c r="GO67" s="152"/>
      <c r="GP67" s="152"/>
      <c r="GQ67" s="152"/>
      <c r="GR67" s="152"/>
      <c r="GS67" s="152"/>
      <c r="GT67" s="152"/>
      <c r="GU67" s="152"/>
      <c r="GV67" s="152"/>
      <c r="GW67" s="152"/>
      <c r="GX67" s="152"/>
      <c r="GY67" s="152"/>
      <c r="GZ67" s="152"/>
      <c r="HA67" s="152"/>
      <c r="HB67" s="152"/>
      <c r="HC67" s="152"/>
      <c r="HD67" s="152"/>
      <c r="HE67" s="152"/>
      <c r="HF67" s="152"/>
      <c r="HG67" s="152"/>
      <c r="HH67" s="152"/>
      <c r="HI67" s="152"/>
      <c r="HJ67" s="152"/>
      <c r="HK67" s="152"/>
      <c r="HL67" s="152"/>
      <c r="HM67" s="152"/>
      <c r="HN67" s="152"/>
      <c r="HO67" s="152"/>
      <c r="HP67" s="152"/>
      <c r="HQ67" s="152"/>
      <c r="HR67" s="152"/>
      <c r="HS67" s="152"/>
      <c r="HT67" s="152"/>
      <c r="HU67" s="152"/>
      <c r="HV67" s="152"/>
      <c r="HW67" s="152"/>
      <c r="HX67" s="152"/>
      <c r="HY67" s="152"/>
    </row>
    <row r="68" spans="1:233" s="223" customFormat="1" ht="87" customHeight="1">
      <c r="A68" s="143">
        <f t="shared" si="0"/>
        <v>58</v>
      </c>
      <c r="B68" s="193" t="s">
        <v>214</v>
      </c>
      <c r="C68" s="181" t="s">
        <v>109</v>
      </c>
      <c r="D68" s="144" t="s">
        <v>110</v>
      </c>
      <c r="E68" s="225">
        <v>311020301</v>
      </c>
      <c r="F68" s="221" t="s">
        <v>111</v>
      </c>
      <c r="G68" s="221" t="s">
        <v>213</v>
      </c>
      <c r="H68" s="220" t="s">
        <v>99</v>
      </c>
      <c r="I68" s="148">
        <v>42000000</v>
      </c>
      <c r="J68" s="148">
        <v>42000000</v>
      </c>
      <c r="K68" s="210">
        <f t="shared" si="3"/>
        <v>0</v>
      </c>
      <c r="L68" s="423">
        <v>42004</v>
      </c>
      <c r="M68" s="149">
        <v>180</v>
      </c>
      <c r="N68" s="423">
        <v>42053</v>
      </c>
      <c r="O68" s="423">
        <v>42029</v>
      </c>
      <c r="P68" s="424">
        <v>42240</v>
      </c>
      <c r="Q68" s="156" t="s">
        <v>215</v>
      </c>
      <c r="R68" s="224" t="s">
        <v>343</v>
      </c>
      <c r="S68" s="447" t="s">
        <v>290</v>
      </c>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2"/>
      <c r="FU68" s="152"/>
      <c r="FV68" s="152"/>
      <c r="FW68" s="152"/>
      <c r="FX68" s="152"/>
      <c r="FY68" s="152"/>
      <c r="FZ68" s="152"/>
      <c r="GA68" s="152"/>
      <c r="GB68" s="152"/>
      <c r="GC68" s="152"/>
      <c r="GD68" s="152"/>
      <c r="GE68" s="152"/>
      <c r="GF68" s="152"/>
      <c r="GG68" s="152"/>
      <c r="GH68" s="152"/>
      <c r="GI68" s="152"/>
      <c r="GJ68" s="152"/>
      <c r="GK68" s="152"/>
      <c r="GL68" s="152"/>
      <c r="GM68" s="152"/>
      <c r="GN68" s="152"/>
      <c r="GO68" s="152"/>
      <c r="GP68" s="152"/>
      <c r="GQ68" s="152"/>
      <c r="GR68" s="152"/>
      <c r="GS68" s="152"/>
      <c r="GT68" s="152"/>
      <c r="GU68" s="152"/>
      <c r="GV68" s="152"/>
      <c r="GW68" s="152"/>
      <c r="GX68" s="152"/>
      <c r="GY68" s="152"/>
      <c r="GZ68" s="152"/>
      <c r="HA68" s="152"/>
      <c r="HB68" s="152"/>
      <c r="HC68" s="152"/>
      <c r="HD68" s="152"/>
      <c r="HE68" s="152"/>
      <c r="HF68" s="152"/>
      <c r="HG68" s="152"/>
      <c r="HH68" s="152"/>
      <c r="HI68" s="152"/>
      <c r="HJ68" s="152"/>
      <c r="HK68" s="152"/>
      <c r="HL68" s="152"/>
      <c r="HM68" s="152"/>
      <c r="HN68" s="152"/>
      <c r="HO68" s="152"/>
      <c r="HP68" s="152"/>
      <c r="HQ68" s="152"/>
      <c r="HR68" s="152"/>
      <c r="HS68" s="152"/>
      <c r="HT68" s="152"/>
      <c r="HU68" s="152"/>
      <c r="HV68" s="152"/>
      <c r="HW68" s="152"/>
      <c r="HX68" s="152"/>
      <c r="HY68" s="152"/>
    </row>
    <row r="69" spans="1:233" s="223" customFormat="1" ht="87" customHeight="1">
      <c r="A69" s="143">
        <f t="shared" si="0"/>
        <v>59</v>
      </c>
      <c r="B69" s="193" t="s">
        <v>214</v>
      </c>
      <c r="C69" s="181" t="s">
        <v>109</v>
      </c>
      <c r="D69" s="144" t="s">
        <v>110</v>
      </c>
      <c r="E69" s="225">
        <v>311020301</v>
      </c>
      <c r="F69" s="221" t="s">
        <v>111</v>
      </c>
      <c r="G69" s="221" t="s">
        <v>213</v>
      </c>
      <c r="H69" s="220" t="s">
        <v>99</v>
      </c>
      <c r="I69" s="148">
        <v>42000000</v>
      </c>
      <c r="J69" s="148">
        <v>42000000</v>
      </c>
      <c r="K69" s="210">
        <f t="shared" si="3"/>
        <v>0</v>
      </c>
      <c r="L69" s="423">
        <v>42004</v>
      </c>
      <c r="M69" s="149">
        <v>180</v>
      </c>
      <c r="N69" s="423">
        <v>42054</v>
      </c>
      <c r="O69" s="423">
        <v>42060</v>
      </c>
      <c r="P69" s="424">
        <v>42240</v>
      </c>
      <c r="Q69" s="156" t="s">
        <v>215</v>
      </c>
      <c r="R69" s="224" t="s">
        <v>343</v>
      </c>
      <c r="S69" s="447" t="s">
        <v>290</v>
      </c>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152"/>
      <c r="FL69" s="152"/>
      <c r="FM69" s="152"/>
      <c r="FN69" s="152"/>
      <c r="FO69" s="152"/>
      <c r="FP69" s="152"/>
      <c r="FQ69" s="152"/>
      <c r="FR69" s="152"/>
      <c r="FS69" s="152"/>
      <c r="FT69" s="152"/>
      <c r="FU69" s="152"/>
      <c r="FV69" s="152"/>
      <c r="FW69" s="152"/>
      <c r="FX69" s="152"/>
      <c r="FY69" s="152"/>
      <c r="FZ69" s="152"/>
      <c r="GA69" s="152"/>
      <c r="GB69" s="152"/>
      <c r="GC69" s="152"/>
      <c r="GD69" s="152"/>
      <c r="GE69" s="152"/>
      <c r="GF69" s="152"/>
      <c r="GG69" s="152"/>
      <c r="GH69" s="152"/>
      <c r="GI69" s="152"/>
      <c r="GJ69" s="152"/>
      <c r="GK69" s="152"/>
      <c r="GL69" s="152"/>
      <c r="GM69" s="152"/>
      <c r="GN69" s="152"/>
      <c r="GO69" s="152"/>
      <c r="GP69" s="152"/>
      <c r="GQ69" s="152"/>
      <c r="GR69" s="152"/>
      <c r="GS69" s="152"/>
      <c r="GT69" s="152"/>
      <c r="GU69" s="152"/>
      <c r="GV69" s="152"/>
      <c r="GW69" s="152"/>
      <c r="GX69" s="152"/>
      <c r="GY69" s="152"/>
      <c r="GZ69" s="152"/>
      <c r="HA69" s="152"/>
      <c r="HB69" s="152"/>
      <c r="HC69" s="152"/>
      <c r="HD69" s="152"/>
      <c r="HE69" s="152"/>
      <c r="HF69" s="152"/>
      <c r="HG69" s="152"/>
      <c r="HH69" s="152"/>
      <c r="HI69" s="152"/>
      <c r="HJ69" s="152"/>
      <c r="HK69" s="152"/>
      <c r="HL69" s="152"/>
      <c r="HM69" s="152"/>
      <c r="HN69" s="152"/>
      <c r="HO69" s="152"/>
      <c r="HP69" s="152"/>
      <c r="HQ69" s="152"/>
      <c r="HR69" s="152"/>
      <c r="HS69" s="152"/>
      <c r="HT69" s="152"/>
      <c r="HU69" s="152"/>
      <c r="HV69" s="152"/>
      <c r="HW69" s="152"/>
      <c r="HX69" s="152"/>
      <c r="HY69" s="152"/>
    </row>
    <row r="70" spans="1:233" s="223" customFormat="1" ht="91.5" customHeight="1">
      <c r="A70" s="143">
        <f t="shared" si="0"/>
        <v>60</v>
      </c>
      <c r="B70" s="193" t="s">
        <v>214</v>
      </c>
      <c r="C70" s="181" t="s">
        <v>109</v>
      </c>
      <c r="D70" s="144" t="s">
        <v>110</v>
      </c>
      <c r="E70" s="225">
        <v>311020301</v>
      </c>
      <c r="F70" s="221" t="s">
        <v>111</v>
      </c>
      <c r="G70" s="221" t="s">
        <v>213</v>
      </c>
      <c r="H70" s="220" t="s">
        <v>99</v>
      </c>
      <c r="I70" s="148">
        <v>42000000</v>
      </c>
      <c r="J70" s="187">
        <v>42000000</v>
      </c>
      <c r="K70" s="210">
        <f t="shared" si="3"/>
        <v>0</v>
      </c>
      <c r="L70" s="423">
        <v>42004</v>
      </c>
      <c r="M70" s="149">
        <v>180</v>
      </c>
      <c r="N70" s="423">
        <v>42055</v>
      </c>
      <c r="O70" s="423">
        <v>42060</v>
      </c>
      <c r="P70" s="424">
        <v>42240</v>
      </c>
      <c r="Q70" s="156" t="s">
        <v>215</v>
      </c>
      <c r="R70" s="224" t="s">
        <v>343</v>
      </c>
      <c r="S70" s="447" t="s">
        <v>290</v>
      </c>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152"/>
      <c r="FL70" s="152"/>
      <c r="FM70" s="152"/>
      <c r="FN70" s="152"/>
      <c r="FO70" s="152"/>
      <c r="FP70" s="152"/>
      <c r="FQ70" s="152"/>
      <c r="FR70" s="152"/>
      <c r="FS70" s="152"/>
      <c r="FT70" s="152"/>
      <c r="FU70" s="152"/>
      <c r="FV70" s="152"/>
      <c r="FW70" s="152"/>
      <c r="FX70" s="152"/>
      <c r="FY70" s="152"/>
      <c r="FZ70" s="152"/>
      <c r="GA70" s="152"/>
      <c r="GB70" s="152"/>
      <c r="GC70" s="152"/>
      <c r="GD70" s="152"/>
      <c r="GE70" s="152"/>
      <c r="GF70" s="152"/>
      <c r="GG70" s="152"/>
      <c r="GH70" s="152"/>
      <c r="GI70" s="152"/>
      <c r="GJ70" s="152"/>
      <c r="GK70" s="152"/>
      <c r="GL70" s="152"/>
      <c r="GM70" s="152"/>
      <c r="GN70" s="152"/>
      <c r="GO70" s="152"/>
      <c r="GP70" s="152"/>
      <c r="GQ70" s="152"/>
      <c r="GR70" s="152"/>
      <c r="GS70" s="152"/>
      <c r="GT70" s="152"/>
      <c r="GU70" s="152"/>
      <c r="GV70" s="152"/>
      <c r="GW70" s="152"/>
      <c r="GX70" s="152"/>
      <c r="GY70" s="152"/>
      <c r="GZ70" s="152"/>
      <c r="HA70" s="152"/>
      <c r="HB70" s="152"/>
      <c r="HC70" s="152"/>
      <c r="HD70" s="152"/>
      <c r="HE70" s="152"/>
      <c r="HF70" s="152"/>
      <c r="HG70" s="152"/>
      <c r="HH70" s="152"/>
      <c r="HI70" s="152"/>
      <c r="HJ70" s="152"/>
      <c r="HK70" s="152"/>
      <c r="HL70" s="152"/>
      <c r="HM70" s="152"/>
      <c r="HN70" s="152"/>
      <c r="HO70" s="152"/>
      <c r="HP70" s="152"/>
      <c r="HQ70" s="152"/>
      <c r="HR70" s="152"/>
      <c r="HS70" s="152"/>
      <c r="HT70" s="152"/>
      <c r="HU70" s="152"/>
      <c r="HV70" s="152"/>
      <c r="HW70" s="152"/>
      <c r="HX70" s="152"/>
      <c r="HY70" s="152"/>
    </row>
    <row r="71" spans="1:233" s="223" customFormat="1" ht="91.5" customHeight="1">
      <c r="A71" s="143">
        <f t="shared" si="0"/>
        <v>61</v>
      </c>
      <c r="B71" s="193" t="s">
        <v>214</v>
      </c>
      <c r="C71" s="181" t="s">
        <v>109</v>
      </c>
      <c r="D71" s="144" t="s">
        <v>110</v>
      </c>
      <c r="E71" s="225">
        <v>311020301</v>
      </c>
      <c r="F71" s="221" t="s">
        <v>111</v>
      </c>
      <c r="G71" s="221" t="s">
        <v>213</v>
      </c>
      <c r="H71" s="220" t="s">
        <v>99</v>
      </c>
      <c r="I71" s="148">
        <v>42000000</v>
      </c>
      <c r="J71" s="187">
        <v>42000000</v>
      </c>
      <c r="K71" s="210">
        <f t="shared" si="3"/>
        <v>0</v>
      </c>
      <c r="L71" s="423">
        <v>42004</v>
      </c>
      <c r="M71" s="149">
        <v>180</v>
      </c>
      <c r="N71" s="423">
        <v>42066</v>
      </c>
      <c r="O71" s="423">
        <v>42072</v>
      </c>
      <c r="P71" s="424">
        <v>42255</v>
      </c>
      <c r="Q71" s="156" t="s">
        <v>215</v>
      </c>
      <c r="R71" s="224" t="s">
        <v>343</v>
      </c>
      <c r="S71" s="447" t="s">
        <v>290</v>
      </c>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152"/>
      <c r="FL71" s="152"/>
      <c r="FM71" s="152"/>
      <c r="FN71" s="152"/>
      <c r="FO71" s="152"/>
      <c r="FP71" s="152"/>
      <c r="FQ71" s="152"/>
      <c r="FR71" s="152"/>
      <c r="FS71" s="152"/>
      <c r="FT71" s="152"/>
      <c r="FU71" s="152"/>
      <c r="FV71" s="152"/>
      <c r="FW71" s="152"/>
      <c r="FX71" s="152"/>
      <c r="FY71" s="152"/>
      <c r="FZ71" s="152"/>
      <c r="GA71" s="152"/>
      <c r="GB71" s="152"/>
      <c r="GC71" s="152"/>
      <c r="GD71" s="152"/>
      <c r="GE71" s="152"/>
      <c r="GF71" s="152"/>
      <c r="GG71" s="152"/>
      <c r="GH71" s="152"/>
      <c r="GI71" s="152"/>
      <c r="GJ71" s="152"/>
      <c r="GK71" s="152"/>
      <c r="GL71" s="152"/>
      <c r="GM71" s="152"/>
      <c r="GN71" s="152"/>
      <c r="GO71" s="152"/>
      <c r="GP71" s="152"/>
      <c r="GQ71" s="152"/>
      <c r="GR71" s="152"/>
      <c r="GS71" s="152"/>
      <c r="GT71" s="152"/>
      <c r="GU71" s="152"/>
      <c r="GV71" s="152"/>
      <c r="GW71" s="152"/>
      <c r="GX71" s="152"/>
      <c r="GY71" s="152"/>
      <c r="GZ71" s="152"/>
      <c r="HA71" s="152"/>
      <c r="HB71" s="152"/>
      <c r="HC71" s="152"/>
      <c r="HD71" s="152"/>
      <c r="HE71" s="152"/>
      <c r="HF71" s="152"/>
      <c r="HG71" s="152"/>
      <c r="HH71" s="152"/>
      <c r="HI71" s="152"/>
      <c r="HJ71" s="152"/>
      <c r="HK71" s="152"/>
      <c r="HL71" s="152"/>
      <c r="HM71" s="152"/>
      <c r="HN71" s="152"/>
      <c r="HO71" s="152"/>
      <c r="HP71" s="152"/>
      <c r="HQ71" s="152"/>
      <c r="HR71" s="152"/>
      <c r="HS71" s="152"/>
      <c r="HT71" s="152"/>
      <c r="HU71" s="152"/>
      <c r="HV71" s="152"/>
      <c r="HW71" s="152"/>
      <c r="HX71" s="152"/>
      <c r="HY71" s="152"/>
    </row>
    <row r="72" spans="1:233" s="223" customFormat="1" ht="87" customHeight="1">
      <c r="A72" s="143">
        <f t="shared" si="0"/>
        <v>62</v>
      </c>
      <c r="B72" s="193" t="s">
        <v>214</v>
      </c>
      <c r="C72" s="181" t="s">
        <v>109</v>
      </c>
      <c r="D72" s="144" t="s">
        <v>110</v>
      </c>
      <c r="E72" s="225">
        <v>311020301</v>
      </c>
      <c r="F72" s="221" t="s">
        <v>111</v>
      </c>
      <c r="G72" s="221" t="s">
        <v>213</v>
      </c>
      <c r="H72" s="220" t="s">
        <v>99</v>
      </c>
      <c r="I72" s="231">
        <v>42000000</v>
      </c>
      <c r="J72" s="239">
        <v>42000000</v>
      </c>
      <c r="K72" s="353">
        <f t="shared" si="3"/>
        <v>0</v>
      </c>
      <c r="L72" s="423">
        <v>42004</v>
      </c>
      <c r="M72" s="149">
        <v>180</v>
      </c>
      <c r="N72" s="423">
        <v>42090</v>
      </c>
      <c r="O72" s="423">
        <v>42102</v>
      </c>
      <c r="P72" s="424">
        <v>42284</v>
      </c>
      <c r="Q72" s="156" t="s">
        <v>215</v>
      </c>
      <c r="R72" s="224" t="s">
        <v>343</v>
      </c>
      <c r="S72" s="447" t="s">
        <v>290</v>
      </c>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c r="HK72" s="152"/>
      <c r="HL72" s="152"/>
      <c r="HM72" s="152"/>
      <c r="HN72" s="152"/>
      <c r="HO72" s="152"/>
      <c r="HP72" s="152"/>
      <c r="HQ72" s="152"/>
      <c r="HR72" s="152"/>
      <c r="HS72" s="152"/>
      <c r="HT72" s="152"/>
      <c r="HU72" s="152"/>
      <c r="HV72" s="152"/>
      <c r="HW72" s="152"/>
      <c r="HX72" s="152"/>
      <c r="HY72" s="152"/>
    </row>
    <row r="73" spans="1:233" s="223" customFormat="1" ht="93" customHeight="1">
      <c r="A73" s="143">
        <f t="shared" si="0"/>
        <v>63</v>
      </c>
      <c r="B73" s="193" t="s">
        <v>214</v>
      </c>
      <c r="C73" s="181" t="s">
        <v>109</v>
      </c>
      <c r="D73" s="144" t="s">
        <v>110</v>
      </c>
      <c r="E73" s="225">
        <v>311020301</v>
      </c>
      <c r="F73" s="221" t="s">
        <v>111</v>
      </c>
      <c r="G73" s="221" t="s">
        <v>213</v>
      </c>
      <c r="H73" s="220" t="s">
        <v>99</v>
      </c>
      <c r="I73" s="148">
        <v>42000000</v>
      </c>
      <c r="J73" s="187"/>
      <c r="K73" s="187"/>
      <c r="L73" s="423">
        <v>42004</v>
      </c>
      <c r="M73" s="149">
        <v>180</v>
      </c>
      <c r="N73" s="202">
        <f aca="true" t="shared" si="4" ref="N73:N79">L73+49</f>
        <v>42053</v>
      </c>
      <c r="O73" s="202">
        <f aca="true" t="shared" si="5" ref="O73:O79">N73+5</f>
        <v>42058</v>
      </c>
      <c r="P73" s="202">
        <f aca="true" t="shared" si="6" ref="P73:P79">O73+M73</f>
        <v>42238</v>
      </c>
      <c r="Q73" s="156" t="s">
        <v>215</v>
      </c>
      <c r="R73" s="224" t="s">
        <v>343</v>
      </c>
      <c r="S73" s="447" t="s">
        <v>290</v>
      </c>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152"/>
      <c r="FU73" s="152"/>
      <c r="FV73" s="152"/>
      <c r="FW73" s="152"/>
      <c r="FX73" s="152"/>
      <c r="FY73" s="152"/>
      <c r="FZ73" s="152"/>
      <c r="GA73" s="152"/>
      <c r="GB73" s="152"/>
      <c r="GC73" s="152"/>
      <c r="GD73" s="152"/>
      <c r="GE73" s="152"/>
      <c r="GF73" s="152"/>
      <c r="GG73" s="152"/>
      <c r="GH73" s="152"/>
      <c r="GI73" s="152"/>
      <c r="GJ73" s="152"/>
      <c r="GK73" s="152"/>
      <c r="GL73" s="152"/>
      <c r="GM73" s="152"/>
      <c r="GN73" s="152"/>
      <c r="GO73" s="152"/>
      <c r="GP73" s="152"/>
      <c r="GQ73" s="152"/>
      <c r="GR73" s="152"/>
      <c r="GS73" s="152"/>
      <c r="GT73" s="152"/>
      <c r="GU73" s="152"/>
      <c r="GV73" s="152"/>
      <c r="GW73" s="152"/>
      <c r="GX73" s="152"/>
      <c r="GY73" s="152"/>
      <c r="GZ73" s="152"/>
      <c r="HA73" s="152"/>
      <c r="HB73" s="152"/>
      <c r="HC73" s="152"/>
      <c r="HD73" s="152"/>
      <c r="HE73" s="152"/>
      <c r="HF73" s="152"/>
      <c r="HG73" s="152"/>
      <c r="HH73" s="152"/>
      <c r="HI73" s="152"/>
      <c r="HJ73" s="152"/>
      <c r="HK73" s="152"/>
      <c r="HL73" s="152"/>
      <c r="HM73" s="152"/>
      <c r="HN73" s="152"/>
      <c r="HO73" s="152"/>
      <c r="HP73" s="152"/>
      <c r="HQ73" s="152"/>
      <c r="HR73" s="152"/>
      <c r="HS73" s="152"/>
      <c r="HT73" s="152"/>
      <c r="HU73" s="152"/>
      <c r="HV73" s="152"/>
      <c r="HW73" s="152"/>
      <c r="HX73" s="152"/>
      <c r="HY73" s="152"/>
    </row>
    <row r="74" spans="1:233" s="223" customFormat="1" ht="90" customHeight="1">
      <c r="A74" s="143">
        <f t="shared" si="0"/>
        <v>64</v>
      </c>
      <c r="B74" s="193" t="s">
        <v>214</v>
      </c>
      <c r="C74" s="181" t="s">
        <v>109</v>
      </c>
      <c r="D74" s="144" t="s">
        <v>110</v>
      </c>
      <c r="E74" s="225">
        <v>311020301</v>
      </c>
      <c r="F74" s="221" t="s">
        <v>111</v>
      </c>
      <c r="G74" s="221" t="s">
        <v>213</v>
      </c>
      <c r="H74" s="220" t="s">
        <v>99</v>
      </c>
      <c r="I74" s="148">
        <v>42000000</v>
      </c>
      <c r="J74" s="187"/>
      <c r="K74" s="187"/>
      <c r="L74" s="423">
        <v>42004</v>
      </c>
      <c r="M74" s="149">
        <v>180</v>
      </c>
      <c r="N74" s="202">
        <f t="shared" si="4"/>
        <v>42053</v>
      </c>
      <c r="O74" s="202">
        <f t="shared" si="5"/>
        <v>42058</v>
      </c>
      <c r="P74" s="202">
        <f t="shared" si="6"/>
        <v>42238</v>
      </c>
      <c r="Q74" s="156" t="s">
        <v>215</v>
      </c>
      <c r="R74" s="224" t="s">
        <v>343</v>
      </c>
      <c r="S74" s="447" t="s">
        <v>290</v>
      </c>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2"/>
      <c r="FB74" s="152"/>
      <c r="FC74" s="152"/>
      <c r="FD74" s="152"/>
      <c r="FE74" s="152"/>
      <c r="FF74" s="152"/>
      <c r="FG74" s="152"/>
      <c r="FH74" s="152"/>
      <c r="FI74" s="152"/>
      <c r="FJ74" s="152"/>
      <c r="FK74" s="152"/>
      <c r="FL74" s="152"/>
      <c r="FM74" s="152"/>
      <c r="FN74" s="152"/>
      <c r="FO74" s="152"/>
      <c r="FP74" s="152"/>
      <c r="FQ74" s="152"/>
      <c r="FR74" s="152"/>
      <c r="FS74" s="152"/>
      <c r="FT74" s="152"/>
      <c r="FU74" s="152"/>
      <c r="FV74" s="152"/>
      <c r="FW74" s="152"/>
      <c r="FX74" s="152"/>
      <c r="FY74" s="152"/>
      <c r="FZ74" s="152"/>
      <c r="GA74" s="152"/>
      <c r="GB74" s="152"/>
      <c r="GC74" s="152"/>
      <c r="GD74" s="152"/>
      <c r="GE74" s="152"/>
      <c r="GF74" s="152"/>
      <c r="GG74" s="152"/>
      <c r="GH74" s="152"/>
      <c r="GI74" s="152"/>
      <c r="GJ74" s="152"/>
      <c r="GK74" s="152"/>
      <c r="GL74" s="152"/>
      <c r="GM74" s="152"/>
      <c r="GN74" s="152"/>
      <c r="GO74" s="152"/>
      <c r="GP74" s="152"/>
      <c r="GQ74" s="152"/>
      <c r="GR74" s="152"/>
      <c r="GS74" s="152"/>
      <c r="GT74" s="152"/>
      <c r="GU74" s="152"/>
      <c r="GV74" s="152"/>
      <c r="GW74" s="152"/>
      <c r="GX74" s="152"/>
      <c r="GY74" s="152"/>
      <c r="GZ74" s="152"/>
      <c r="HA74" s="152"/>
      <c r="HB74" s="152"/>
      <c r="HC74" s="152"/>
      <c r="HD74" s="152"/>
      <c r="HE74" s="152"/>
      <c r="HF74" s="152"/>
      <c r="HG74" s="152"/>
      <c r="HH74" s="152"/>
      <c r="HI74" s="152"/>
      <c r="HJ74" s="152"/>
      <c r="HK74" s="152"/>
      <c r="HL74" s="152"/>
      <c r="HM74" s="152"/>
      <c r="HN74" s="152"/>
      <c r="HO74" s="152"/>
      <c r="HP74" s="152"/>
      <c r="HQ74" s="152"/>
      <c r="HR74" s="152"/>
      <c r="HS74" s="152"/>
      <c r="HT74" s="152"/>
      <c r="HU74" s="152"/>
      <c r="HV74" s="152"/>
      <c r="HW74" s="152"/>
      <c r="HX74" s="152"/>
      <c r="HY74" s="152"/>
    </row>
    <row r="75" spans="1:233" s="223" customFormat="1" ht="88.5" customHeight="1">
      <c r="A75" s="143">
        <f t="shared" si="0"/>
        <v>65</v>
      </c>
      <c r="B75" s="193" t="s">
        <v>214</v>
      </c>
      <c r="C75" s="181" t="s">
        <v>109</v>
      </c>
      <c r="D75" s="144" t="s">
        <v>110</v>
      </c>
      <c r="E75" s="225">
        <v>311020301</v>
      </c>
      <c r="F75" s="221" t="s">
        <v>111</v>
      </c>
      <c r="G75" s="221" t="s">
        <v>213</v>
      </c>
      <c r="H75" s="220" t="s">
        <v>99</v>
      </c>
      <c r="I75" s="148">
        <v>42000000</v>
      </c>
      <c r="J75" s="187"/>
      <c r="K75" s="187"/>
      <c r="L75" s="423">
        <v>42004</v>
      </c>
      <c r="M75" s="149">
        <v>180</v>
      </c>
      <c r="N75" s="202">
        <f t="shared" si="4"/>
        <v>42053</v>
      </c>
      <c r="O75" s="202">
        <f t="shared" si="5"/>
        <v>42058</v>
      </c>
      <c r="P75" s="202">
        <f t="shared" si="6"/>
        <v>42238</v>
      </c>
      <c r="Q75" s="156" t="s">
        <v>215</v>
      </c>
      <c r="R75" s="224" t="s">
        <v>343</v>
      </c>
      <c r="S75" s="447" t="s">
        <v>290</v>
      </c>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152"/>
      <c r="FL75" s="152"/>
      <c r="FM75" s="152"/>
      <c r="FN75" s="152"/>
      <c r="FO75" s="152"/>
      <c r="FP75" s="152"/>
      <c r="FQ75" s="152"/>
      <c r="FR75" s="152"/>
      <c r="FS75" s="152"/>
      <c r="FT75" s="152"/>
      <c r="FU75" s="152"/>
      <c r="FV75" s="152"/>
      <c r="FW75" s="152"/>
      <c r="FX75" s="152"/>
      <c r="FY75" s="152"/>
      <c r="FZ75" s="152"/>
      <c r="GA75" s="152"/>
      <c r="GB75" s="152"/>
      <c r="GC75" s="152"/>
      <c r="GD75" s="152"/>
      <c r="GE75" s="152"/>
      <c r="GF75" s="152"/>
      <c r="GG75" s="152"/>
      <c r="GH75" s="152"/>
      <c r="GI75" s="152"/>
      <c r="GJ75" s="152"/>
      <c r="GK75" s="152"/>
      <c r="GL75" s="152"/>
      <c r="GM75" s="152"/>
      <c r="GN75" s="152"/>
      <c r="GO75" s="152"/>
      <c r="GP75" s="152"/>
      <c r="GQ75" s="152"/>
      <c r="GR75" s="152"/>
      <c r="GS75" s="152"/>
      <c r="GT75" s="152"/>
      <c r="GU75" s="152"/>
      <c r="GV75" s="152"/>
      <c r="GW75" s="152"/>
      <c r="GX75" s="152"/>
      <c r="GY75" s="152"/>
      <c r="GZ75" s="152"/>
      <c r="HA75" s="152"/>
      <c r="HB75" s="152"/>
      <c r="HC75" s="152"/>
      <c r="HD75" s="152"/>
      <c r="HE75" s="152"/>
      <c r="HF75" s="152"/>
      <c r="HG75" s="152"/>
      <c r="HH75" s="152"/>
      <c r="HI75" s="152"/>
      <c r="HJ75" s="152"/>
      <c r="HK75" s="152"/>
      <c r="HL75" s="152"/>
      <c r="HM75" s="152"/>
      <c r="HN75" s="152"/>
      <c r="HO75" s="152"/>
      <c r="HP75" s="152"/>
      <c r="HQ75" s="152"/>
      <c r="HR75" s="152"/>
      <c r="HS75" s="152"/>
      <c r="HT75" s="152"/>
      <c r="HU75" s="152"/>
      <c r="HV75" s="152"/>
      <c r="HW75" s="152"/>
      <c r="HX75" s="152"/>
      <c r="HY75" s="152"/>
    </row>
    <row r="76" spans="1:233" s="223" customFormat="1" ht="91.5" customHeight="1">
      <c r="A76" s="143">
        <f aca="true" t="shared" si="7" ref="A76:A138">A75+1</f>
        <v>66</v>
      </c>
      <c r="B76" s="193" t="s">
        <v>214</v>
      </c>
      <c r="C76" s="181" t="s">
        <v>109</v>
      </c>
      <c r="D76" s="144" t="s">
        <v>110</v>
      </c>
      <c r="E76" s="225">
        <v>311020301</v>
      </c>
      <c r="F76" s="221" t="s">
        <v>111</v>
      </c>
      <c r="G76" s="221" t="s">
        <v>213</v>
      </c>
      <c r="H76" s="220" t="s">
        <v>99</v>
      </c>
      <c r="I76" s="148">
        <v>42000000</v>
      </c>
      <c r="J76" s="187"/>
      <c r="K76" s="187"/>
      <c r="L76" s="423">
        <v>42004</v>
      </c>
      <c r="M76" s="149">
        <v>180</v>
      </c>
      <c r="N76" s="202">
        <f t="shared" si="4"/>
        <v>42053</v>
      </c>
      <c r="O76" s="202">
        <f t="shared" si="5"/>
        <v>42058</v>
      </c>
      <c r="P76" s="202">
        <f t="shared" si="6"/>
        <v>42238</v>
      </c>
      <c r="Q76" s="156" t="s">
        <v>215</v>
      </c>
      <c r="R76" s="224" t="s">
        <v>343</v>
      </c>
      <c r="S76" s="447" t="s">
        <v>290</v>
      </c>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152"/>
      <c r="FL76" s="152"/>
      <c r="FM76" s="152"/>
      <c r="FN76" s="152"/>
      <c r="FO76" s="152"/>
      <c r="FP76" s="152"/>
      <c r="FQ76" s="152"/>
      <c r="FR76" s="152"/>
      <c r="FS76" s="152"/>
      <c r="FT76" s="152"/>
      <c r="FU76" s="152"/>
      <c r="FV76" s="152"/>
      <c r="FW76" s="152"/>
      <c r="FX76" s="152"/>
      <c r="FY76" s="152"/>
      <c r="FZ76" s="152"/>
      <c r="GA76" s="152"/>
      <c r="GB76" s="152"/>
      <c r="GC76" s="152"/>
      <c r="GD76" s="152"/>
      <c r="GE76" s="152"/>
      <c r="GF76" s="152"/>
      <c r="GG76" s="152"/>
      <c r="GH76" s="152"/>
      <c r="GI76" s="152"/>
      <c r="GJ76" s="152"/>
      <c r="GK76" s="152"/>
      <c r="GL76" s="152"/>
      <c r="GM76" s="152"/>
      <c r="GN76" s="152"/>
      <c r="GO76" s="152"/>
      <c r="GP76" s="152"/>
      <c r="GQ76" s="152"/>
      <c r="GR76" s="152"/>
      <c r="GS76" s="152"/>
      <c r="GT76" s="152"/>
      <c r="GU76" s="152"/>
      <c r="GV76" s="152"/>
      <c r="GW76" s="152"/>
      <c r="GX76" s="152"/>
      <c r="GY76" s="152"/>
      <c r="GZ76" s="152"/>
      <c r="HA76" s="152"/>
      <c r="HB76" s="152"/>
      <c r="HC76" s="152"/>
      <c r="HD76" s="152"/>
      <c r="HE76" s="152"/>
      <c r="HF76" s="152"/>
      <c r="HG76" s="152"/>
      <c r="HH76" s="152"/>
      <c r="HI76" s="152"/>
      <c r="HJ76" s="152"/>
      <c r="HK76" s="152"/>
      <c r="HL76" s="152"/>
      <c r="HM76" s="152"/>
      <c r="HN76" s="152"/>
      <c r="HO76" s="152"/>
      <c r="HP76" s="152"/>
      <c r="HQ76" s="152"/>
      <c r="HR76" s="152"/>
      <c r="HS76" s="152"/>
      <c r="HT76" s="152"/>
      <c r="HU76" s="152"/>
      <c r="HV76" s="152"/>
      <c r="HW76" s="152"/>
      <c r="HX76" s="152"/>
      <c r="HY76" s="152"/>
    </row>
    <row r="77" spans="1:233" s="223" customFormat="1" ht="97.5" customHeight="1">
      <c r="A77" s="143">
        <f t="shared" si="7"/>
        <v>67</v>
      </c>
      <c r="B77" s="193" t="s">
        <v>214</v>
      </c>
      <c r="C77" s="181" t="s">
        <v>109</v>
      </c>
      <c r="D77" s="144" t="s">
        <v>110</v>
      </c>
      <c r="E77" s="225">
        <v>311020301</v>
      </c>
      <c r="F77" s="221" t="s">
        <v>111</v>
      </c>
      <c r="G77" s="221" t="s">
        <v>213</v>
      </c>
      <c r="H77" s="220" t="s">
        <v>99</v>
      </c>
      <c r="I77" s="148">
        <v>42000000</v>
      </c>
      <c r="J77" s="187"/>
      <c r="K77" s="187"/>
      <c r="L77" s="423">
        <v>42004</v>
      </c>
      <c r="M77" s="149">
        <v>180</v>
      </c>
      <c r="N77" s="202">
        <f t="shared" si="4"/>
        <v>42053</v>
      </c>
      <c r="O77" s="202">
        <f t="shared" si="5"/>
        <v>42058</v>
      </c>
      <c r="P77" s="202">
        <f t="shared" si="6"/>
        <v>42238</v>
      </c>
      <c r="Q77" s="156" t="s">
        <v>215</v>
      </c>
      <c r="R77" s="224" t="s">
        <v>343</v>
      </c>
      <c r="S77" s="447" t="s">
        <v>290</v>
      </c>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152"/>
      <c r="FL77" s="152"/>
      <c r="FM77" s="152"/>
      <c r="FN77" s="152"/>
      <c r="FO77" s="152"/>
      <c r="FP77" s="152"/>
      <c r="FQ77" s="152"/>
      <c r="FR77" s="152"/>
      <c r="FS77" s="152"/>
      <c r="FT77" s="152"/>
      <c r="FU77" s="152"/>
      <c r="FV77" s="152"/>
      <c r="FW77" s="152"/>
      <c r="FX77" s="152"/>
      <c r="FY77" s="152"/>
      <c r="FZ77" s="152"/>
      <c r="GA77" s="152"/>
      <c r="GB77" s="152"/>
      <c r="GC77" s="152"/>
      <c r="GD77" s="152"/>
      <c r="GE77" s="152"/>
      <c r="GF77" s="152"/>
      <c r="GG77" s="152"/>
      <c r="GH77" s="152"/>
      <c r="GI77" s="152"/>
      <c r="GJ77" s="152"/>
      <c r="GK77" s="152"/>
      <c r="GL77" s="152"/>
      <c r="GM77" s="152"/>
      <c r="GN77" s="152"/>
      <c r="GO77" s="152"/>
      <c r="GP77" s="152"/>
      <c r="GQ77" s="152"/>
      <c r="GR77" s="152"/>
      <c r="GS77" s="152"/>
      <c r="GT77" s="152"/>
      <c r="GU77" s="152"/>
      <c r="GV77" s="152"/>
      <c r="GW77" s="152"/>
      <c r="GX77" s="152"/>
      <c r="GY77" s="152"/>
      <c r="GZ77" s="152"/>
      <c r="HA77" s="152"/>
      <c r="HB77" s="152"/>
      <c r="HC77" s="152"/>
      <c r="HD77" s="152"/>
      <c r="HE77" s="152"/>
      <c r="HF77" s="152"/>
      <c r="HG77" s="152"/>
      <c r="HH77" s="152"/>
      <c r="HI77" s="152"/>
      <c r="HJ77" s="152"/>
      <c r="HK77" s="152"/>
      <c r="HL77" s="152"/>
      <c r="HM77" s="152"/>
      <c r="HN77" s="152"/>
      <c r="HO77" s="152"/>
      <c r="HP77" s="152"/>
      <c r="HQ77" s="152"/>
      <c r="HR77" s="152"/>
      <c r="HS77" s="152"/>
      <c r="HT77" s="152"/>
      <c r="HU77" s="152"/>
      <c r="HV77" s="152"/>
      <c r="HW77" s="152"/>
      <c r="HX77" s="152"/>
      <c r="HY77" s="152"/>
    </row>
    <row r="78" spans="1:233" s="223" customFormat="1" ht="91.5" customHeight="1">
      <c r="A78" s="143">
        <f t="shared" si="7"/>
        <v>68</v>
      </c>
      <c r="B78" s="193" t="s">
        <v>214</v>
      </c>
      <c r="C78" s="181" t="s">
        <v>109</v>
      </c>
      <c r="D78" s="144" t="s">
        <v>110</v>
      </c>
      <c r="E78" s="225">
        <v>311020301</v>
      </c>
      <c r="F78" s="221" t="s">
        <v>111</v>
      </c>
      <c r="G78" s="221" t="s">
        <v>213</v>
      </c>
      <c r="H78" s="220" t="s">
        <v>99</v>
      </c>
      <c r="I78" s="148">
        <v>42000000</v>
      </c>
      <c r="J78" s="187"/>
      <c r="K78" s="187"/>
      <c r="L78" s="423">
        <v>42004</v>
      </c>
      <c r="M78" s="149">
        <v>180</v>
      </c>
      <c r="N78" s="202">
        <f t="shared" si="4"/>
        <v>42053</v>
      </c>
      <c r="O78" s="202">
        <f t="shared" si="5"/>
        <v>42058</v>
      </c>
      <c r="P78" s="202">
        <f t="shared" si="6"/>
        <v>42238</v>
      </c>
      <c r="Q78" s="156" t="s">
        <v>215</v>
      </c>
      <c r="R78" s="224" t="s">
        <v>343</v>
      </c>
      <c r="S78" s="447" t="s">
        <v>290</v>
      </c>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152"/>
      <c r="FL78" s="152"/>
      <c r="FM78" s="152"/>
      <c r="FN78" s="152"/>
      <c r="FO78" s="152"/>
      <c r="FP78" s="152"/>
      <c r="FQ78" s="152"/>
      <c r="FR78" s="152"/>
      <c r="FS78" s="152"/>
      <c r="FT78" s="152"/>
      <c r="FU78" s="152"/>
      <c r="FV78" s="152"/>
      <c r="FW78" s="152"/>
      <c r="FX78" s="152"/>
      <c r="FY78" s="152"/>
      <c r="FZ78" s="152"/>
      <c r="GA78" s="152"/>
      <c r="GB78" s="152"/>
      <c r="GC78" s="152"/>
      <c r="GD78" s="152"/>
      <c r="GE78" s="152"/>
      <c r="GF78" s="152"/>
      <c r="GG78" s="152"/>
      <c r="GH78" s="152"/>
      <c r="GI78" s="152"/>
      <c r="GJ78" s="152"/>
      <c r="GK78" s="152"/>
      <c r="GL78" s="152"/>
      <c r="GM78" s="152"/>
      <c r="GN78" s="152"/>
      <c r="GO78" s="152"/>
      <c r="GP78" s="152"/>
      <c r="GQ78" s="152"/>
      <c r="GR78" s="152"/>
      <c r="GS78" s="152"/>
      <c r="GT78" s="152"/>
      <c r="GU78" s="152"/>
      <c r="GV78" s="152"/>
      <c r="GW78" s="152"/>
      <c r="GX78" s="152"/>
      <c r="GY78" s="152"/>
      <c r="GZ78" s="152"/>
      <c r="HA78" s="152"/>
      <c r="HB78" s="152"/>
      <c r="HC78" s="152"/>
      <c r="HD78" s="152"/>
      <c r="HE78" s="152"/>
      <c r="HF78" s="152"/>
      <c r="HG78" s="152"/>
      <c r="HH78" s="152"/>
      <c r="HI78" s="152"/>
      <c r="HJ78" s="152"/>
      <c r="HK78" s="152"/>
      <c r="HL78" s="152"/>
      <c r="HM78" s="152"/>
      <c r="HN78" s="152"/>
      <c r="HO78" s="152"/>
      <c r="HP78" s="152"/>
      <c r="HQ78" s="152"/>
      <c r="HR78" s="152"/>
      <c r="HS78" s="152"/>
      <c r="HT78" s="152"/>
      <c r="HU78" s="152"/>
      <c r="HV78" s="152"/>
      <c r="HW78" s="152"/>
      <c r="HX78" s="152"/>
      <c r="HY78" s="152"/>
    </row>
    <row r="79" spans="1:233" s="223" customFormat="1" ht="87" customHeight="1">
      <c r="A79" s="143">
        <f t="shared" si="7"/>
        <v>69</v>
      </c>
      <c r="B79" s="193" t="s">
        <v>214</v>
      </c>
      <c r="C79" s="181" t="s">
        <v>109</v>
      </c>
      <c r="D79" s="144" t="s">
        <v>110</v>
      </c>
      <c r="E79" s="225">
        <v>311020301</v>
      </c>
      <c r="F79" s="221" t="s">
        <v>111</v>
      </c>
      <c r="G79" s="221" t="s">
        <v>213</v>
      </c>
      <c r="H79" s="220" t="s">
        <v>99</v>
      </c>
      <c r="I79" s="148">
        <v>42000000</v>
      </c>
      <c r="J79" s="187"/>
      <c r="K79" s="187"/>
      <c r="L79" s="423">
        <v>42004</v>
      </c>
      <c r="M79" s="149">
        <v>180</v>
      </c>
      <c r="N79" s="202">
        <f t="shared" si="4"/>
        <v>42053</v>
      </c>
      <c r="O79" s="202">
        <f t="shared" si="5"/>
        <v>42058</v>
      </c>
      <c r="P79" s="202">
        <f t="shared" si="6"/>
        <v>42238</v>
      </c>
      <c r="Q79" s="156" t="s">
        <v>215</v>
      </c>
      <c r="R79" s="224" t="s">
        <v>343</v>
      </c>
      <c r="S79" s="447" t="s">
        <v>290</v>
      </c>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2"/>
      <c r="DB79" s="152"/>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2"/>
      <c r="FD79" s="152"/>
      <c r="FE79" s="152"/>
      <c r="FF79" s="152"/>
      <c r="FG79" s="152"/>
      <c r="FH79" s="152"/>
      <c r="FI79" s="152"/>
      <c r="FJ79" s="152"/>
      <c r="FK79" s="152"/>
      <c r="FL79" s="152"/>
      <c r="FM79" s="152"/>
      <c r="FN79" s="152"/>
      <c r="FO79" s="152"/>
      <c r="FP79" s="152"/>
      <c r="FQ79" s="152"/>
      <c r="FR79" s="152"/>
      <c r="FS79" s="152"/>
      <c r="FT79" s="152"/>
      <c r="FU79" s="152"/>
      <c r="FV79" s="152"/>
      <c r="FW79" s="152"/>
      <c r="FX79" s="152"/>
      <c r="FY79" s="152"/>
      <c r="FZ79" s="152"/>
      <c r="GA79" s="152"/>
      <c r="GB79" s="152"/>
      <c r="GC79" s="152"/>
      <c r="GD79" s="152"/>
      <c r="GE79" s="152"/>
      <c r="GF79" s="152"/>
      <c r="GG79" s="152"/>
      <c r="GH79" s="152"/>
      <c r="GI79" s="152"/>
      <c r="GJ79" s="152"/>
      <c r="GK79" s="152"/>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2"/>
      <c r="HL79" s="152"/>
      <c r="HM79" s="152"/>
      <c r="HN79" s="152"/>
      <c r="HO79" s="152"/>
      <c r="HP79" s="152"/>
      <c r="HQ79" s="152"/>
      <c r="HR79" s="152"/>
      <c r="HS79" s="152"/>
      <c r="HT79" s="152"/>
      <c r="HU79" s="152"/>
      <c r="HV79" s="152"/>
      <c r="HW79" s="152"/>
      <c r="HX79" s="152"/>
      <c r="HY79" s="152"/>
    </row>
    <row r="80" spans="1:233" s="223" customFormat="1" ht="129" customHeight="1">
      <c r="A80" s="143">
        <f t="shared" si="7"/>
        <v>70</v>
      </c>
      <c r="B80" s="193" t="s">
        <v>216</v>
      </c>
      <c r="C80" s="194" t="s">
        <v>109</v>
      </c>
      <c r="D80" s="235" t="s">
        <v>110</v>
      </c>
      <c r="E80" s="225">
        <v>311020301</v>
      </c>
      <c r="F80" s="221" t="s">
        <v>111</v>
      </c>
      <c r="G80" s="221" t="s">
        <v>213</v>
      </c>
      <c r="H80" s="227" t="s">
        <v>99</v>
      </c>
      <c r="I80" s="155">
        <v>48300000</v>
      </c>
      <c r="J80" s="155">
        <v>48300000</v>
      </c>
      <c r="K80" s="208">
        <f>I80-J80</f>
        <v>0</v>
      </c>
      <c r="L80" s="423">
        <v>41999</v>
      </c>
      <c r="M80" s="149">
        <v>180</v>
      </c>
      <c r="N80" s="423">
        <v>42023</v>
      </c>
      <c r="O80" s="423">
        <v>42025</v>
      </c>
      <c r="P80" s="423">
        <v>42205</v>
      </c>
      <c r="Q80" s="156" t="s">
        <v>176</v>
      </c>
      <c r="R80" s="224" t="s">
        <v>317</v>
      </c>
      <c r="S80" s="449" t="s">
        <v>283</v>
      </c>
      <c r="T80" s="236"/>
      <c r="U80" s="236"/>
      <c r="V80" s="236"/>
      <c r="W80" s="236"/>
      <c r="X80" s="236"/>
      <c r="Y80" s="236"/>
      <c r="Z80" s="236"/>
      <c r="AA80" s="236"/>
      <c r="AB80" s="236"/>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36"/>
      <c r="AY80" s="236"/>
      <c r="AZ80" s="236"/>
      <c r="BA80" s="236"/>
      <c r="BB80" s="236"/>
      <c r="BC80" s="236"/>
      <c r="BD80" s="236"/>
      <c r="BE80" s="236"/>
      <c r="BF80" s="236"/>
      <c r="BG80" s="236"/>
      <c r="BH80" s="236"/>
      <c r="BI80" s="236"/>
      <c r="BJ80" s="236"/>
      <c r="BK80" s="236"/>
      <c r="BL80" s="236"/>
      <c r="BM80" s="236"/>
      <c r="BN80" s="236"/>
      <c r="BO80" s="236"/>
      <c r="BP80" s="236"/>
      <c r="BQ80" s="236"/>
      <c r="BR80" s="236"/>
      <c r="BS80" s="236"/>
      <c r="BT80" s="236"/>
      <c r="BU80" s="236"/>
      <c r="BV80" s="236"/>
      <c r="BW80" s="236"/>
      <c r="BX80" s="236"/>
      <c r="BY80" s="236"/>
      <c r="BZ80" s="236"/>
      <c r="CA80" s="236"/>
      <c r="CB80" s="236"/>
      <c r="CC80" s="236"/>
      <c r="CD80" s="236"/>
      <c r="CE80" s="236"/>
      <c r="CF80" s="236"/>
      <c r="CG80" s="236"/>
      <c r="CH80" s="236"/>
      <c r="CI80" s="236"/>
      <c r="CJ80" s="236"/>
      <c r="CK80" s="236"/>
      <c r="CL80" s="236"/>
      <c r="CM80" s="236"/>
      <c r="CN80" s="236"/>
      <c r="CO80" s="236"/>
      <c r="CP80" s="236"/>
      <c r="CQ80" s="236"/>
      <c r="CR80" s="236"/>
      <c r="CS80" s="236"/>
      <c r="CT80" s="236"/>
      <c r="CU80" s="236"/>
      <c r="CV80" s="236"/>
      <c r="CW80" s="236"/>
      <c r="CX80" s="236"/>
      <c r="CY80" s="236"/>
      <c r="CZ80" s="236"/>
      <c r="DA80" s="236"/>
      <c r="DB80" s="236"/>
      <c r="DC80" s="236"/>
      <c r="DD80" s="236"/>
      <c r="DE80" s="236"/>
      <c r="DF80" s="236"/>
      <c r="DG80" s="236"/>
      <c r="DH80" s="236"/>
      <c r="DI80" s="236"/>
      <c r="DJ80" s="236"/>
      <c r="DK80" s="236"/>
      <c r="DL80" s="236"/>
      <c r="DM80" s="236"/>
      <c r="DN80" s="236"/>
      <c r="DO80" s="236"/>
      <c r="DP80" s="236"/>
      <c r="DQ80" s="236"/>
      <c r="DR80" s="236"/>
      <c r="DS80" s="236"/>
      <c r="DT80" s="236"/>
      <c r="DU80" s="236"/>
      <c r="DV80" s="236"/>
      <c r="DW80" s="236"/>
      <c r="DX80" s="236"/>
      <c r="DY80" s="236"/>
      <c r="DZ80" s="236"/>
      <c r="EA80" s="236"/>
      <c r="EB80" s="236"/>
      <c r="EC80" s="236"/>
      <c r="ED80" s="236"/>
      <c r="EE80" s="236"/>
      <c r="EF80" s="236"/>
      <c r="EG80" s="236"/>
      <c r="EH80" s="236"/>
      <c r="EI80" s="236"/>
      <c r="EJ80" s="236"/>
      <c r="EK80" s="236"/>
      <c r="EL80" s="236"/>
      <c r="EM80" s="236"/>
      <c r="EN80" s="236"/>
      <c r="EO80" s="236"/>
      <c r="EP80" s="236"/>
      <c r="EQ80" s="236"/>
      <c r="ER80" s="236"/>
      <c r="ES80" s="236"/>
      <c r="ET80" s="236"/>
      <c r="EU80" s="236"/>
      <c r="EV80" s="236"/>
      <c r="EW80" s="236"/>
      <c r="EX80" s="236"/>
      <c r="EY80" s="236"/>
      <c r="EZ80" s="236"/>
      <c r="FA80" s="236"/>
      <c r="FB80" s="236"/>
      <c r="FC80" s="236"/>
      <c r="FD80" s="236"/>
      <c r="FE80" s="236"/>
      <c r="FF80" s="236"/>
      <c r="FG80" s="236"/>
      <c r="FH80" s="236"/>
      <c r="FI80" s="236"/>
      <c r="FJ80" s="236"/>
      <c r="FK80" s="236"/>
      <c r="FL80" s="236"/>
      <c r="FM80" s="236"/>
      <c r="FN80" s="236"/>
      <c r="FO80" s="236"/>
      <c r="FP80" s="236"/>
      <c r="FQ80" s="236"/>
      <c r="FR80" s="236"/>
      <c r="FS80" s="236"/>
      <c r="FT80" s="236"/>
      <c r="FU80" s="236"/>
      <c r="FV80" s="236"/>
      <c r="FW80" s="236"/>
      <c r="FX80" s="236"/>
      <c r="FY80" s="236"/>
      <c r="FZ80" s="236"/>
      <c r="GA80" s="236"/>
      <c r="GB80" s="236"/>
      <c r="GC80" s="236"/>
      <c r="GD80" s="236"/>
      <c r="GE80" s="236"/>
      <c r="GF80" s="236"/>
      <c r="GG80" s="236"/>
      <c r="GH80" s="236"/>
      <c r="GI80" s="236"/>
      <c r="GJ80" s="236"/>
      <c r="GK80" s="236"/>
      <c r="GL80" s="236"/>
      <c r="GM80" s="236"/>
      <c r="GN80" s="236"/>
      <c r="GO80" s="236"/>
      <c r="GP80" s="236"/>
      <c r="GQ80" s="236"/>
      <c r="GR80" s="236"/>
      <c r="GS80" s="236"/>
      <c r="GT80" s="236"/>
      <c r="GU80" s="236"/>
      <c r="GV80" s="236"/>
      <c r="GW80" s="236"/>
      <c r="GX80" s="236"/>
      <c r="GY80" s="236"/>
      <c r="GZ80" s="236"/>
      <c r="HA80" s="236"/>
      <c r="HB80" s="236"/>
      <c r="HC80" s="236"/>
      <c r="HD80" s="236"/>
      <c r="HE80" s="236"/>
      <c r="HF80" s="236"/>
      <c r="HG80" s="236"/>
      <c r="HH80" s="236"/>
      <c r="HI80" s="236"/>
      <c r="HJ80" s="236"/>
      <c r="HK80" s="236"/>
      <c r="HL80" s="236"/>
      <c r="HM80" s="236"/>
      <c r="HN80" s="236"/>
      <c r="HO80" s="236"/>
      <c r="HP80" s="236"/>
      <c r="HQ80" s="236"/>
      <c r="HR80" s="236"/>
      <c r="HS80" s="236"/>
      <c r="HT80" s="236"/>
      <c r="HU80" s="236"/>
      <c r="HV80" s="236"/>
      <c r="HW80" s="236"/>
      <c r="HX80" s="236"/>
      <c r="HY80" s="236"/>
    </row>
    <row r="81" spans="1:233" s="223" customFormat="1" ht="48.75" customHeight="1">
      <c r="A81" s="143">
        <f t="shared" si="7"/>
        <v>71</v>
      </c>
      <c r="B81" s="227" t="s">
        <v>218</v>
      </c>
      <c r="C81" s="235">
        <v>31202</v>
      </c>
      <c r="D81" s="224" t="s">
        <v>106</v>
      </c>
      <c r="E81" s="225">
        <v>312020902</v>
      </c>
      <c r="F81" s="221" t="s">
        <v>219</v>
      </c>
      <c r="G81" s="221" t="s">
        <v>213</v>
      </c>
      <c r="H81" s="220" t="s">
        <v>99</v>
      </c>
      <c r="I81" s="195">
        <v>50000000</v>
      </c>
      <c r="J81" s="155"/>
      <c r="K81" s="155"/>
      <c r="L81" s="160">
        <v>42006</v>
      </c>
      <c r="M81" s="149">
        <v>270</v>
      </c>
      <c r="N81" s="423">
        <v>42078</v>
      </c>
      <c r="O81" s="423">
        <v>42083</v>
      </c>
      <c r="P81" s="423">
        <v>42353</v>
      </c>
      <c r="Q81" s="221" t="s">
        <v>222</v>
      </c>
      <c r="R81" s="224" t="s">
        <v>221</v>
      </c>
      <c r="S81" s="196" t="s">
        <v>223</v>
      </c>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52"/>
      <c r="DA81" s="152"/>
      <c r="DB81" s="152"/>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152"/>
      <c r="FL81" s="152"/>
      <c r="FM81" s="152"/>
      <c r="FN81" s="152"/>
      <c r="FO81" s="152"/>
      <c r="FP81" s="152"/>
      <c r="FQ81" s="152"/>
      <c r="FR81" s="152"/>
      <c r="FS81" s="152"/>
      <c r="FT81" s="152"/>
      <c r="FU81" s="152"/>
      <c r="FV81" s="152"/>
      <c r="FW81" s="152"/>
      <c r="FX81" s="152"/>
      <c r="FY81" s="152"/>
      <c r="FZ81" s="152"/>
      <c r="GA81" s="152"/>
      <c r="GB81" s="152"/>
      <c r="GC81" s="152"/>
      <c r="GD81" s="152"/>
      <c r="GE81" s="152"/>
      <c r="GF81" s="152"/>
      <c r="GG81" s="152"/>
      <c r="GH81" s="152"/>
      <c r="GI81" s="152"/>
      <c r="GJ81" s="152"/>
      <c r="GK81" s="152"/>
      <c r="GL81" s="152"/>
      <c r="GM81" s="152"/>
      <c r="GN81" s="152"/>
      <c r="GO81" s="152"/>
      <c r="GP81" s="152"/>
      <c r="GQ81" s="152"/>
      <c r="GR81" s="152"/>
      <c r="GS81" s="152"/>
      <c r="GT81" s="152"/>
      <c r="GU81" s="152"/>
      <c r="GV81" s="152"/>
      <c r="GW81" s="152"/>
      <c r="GX81" s="152"/>
      <c r="GY81" s="152"/>
      <c r="GZ81" s="152"/>
      <c r="HA81" s="152"/>
      <c r="HB81" s="152"/>
      <c r="HC81" s="152"/>
      <c r="HD81" s="152"/>
      <c r="HE81" s="152"/>
      <c r="HF81" s="152"/>
      <c r="HG81" s="152"/>
      <c r="HH81" s="152"/>
      <c r="HI81" s="152"/>
      <c r="HJ81" s="152"/>
      <c r="HK81" s="152"/>
      <c r="HL81" s="152"/>
      <c r="HM81" s="152"/>
      <c r="HN81" s="152"/>
      <c r="HO81" s="152"/>
      <c r="HP81" s="152"/>
      <c r="HQ81" s="152"/>
      <c r="HR81" s="152"/>
      <c r="HS81" s="152"/>
      <c r="HT81" s="152"/>
      <c r="HU81" s="152"/>
      <c r="HV81" s="152"/>
      <c r="HW81" s="152"/>
      <c r="HX81" s="152"/>
      <c r="HY81" s="152"/>
    </row>
    <row r="82" spans="1:233" s="223" customFormat="1" ht="138.75" customHeight="1">
      <c r="A82" s="143">
        <f t="shared" si="7"/>
        <v>72</v>
      </c>
      <c r="B82" s="227" t="s">
        <v>218</v>
      </c>
      <c r="C82" s="235">
        <v>31202</v>
      </c>
      <c r="D82" s="224" t="s">
        <v>106</v>
      </c>
      <c r="E82" s="225">
        <v>312020901</v>
      </c>
      <c r="F82" s="221" t="s">
        <v>224</v>
      </c>
      <c r="G82" s="147" t="s">
        <v>113</v>
      </c>
      <c r="H82" s="220" t="s">
        <v>99</v>
      </c>
      <c r="I82" s="195">
        <v>150000000</v>
      </c>
      <c r="J82" s="155"/>
      <c r="K82" s="155"/>
      <c r="L82" s="423">
        <v>42017</v>
      </c>
      <c r="M82" s="149">
        <v>30</v>
      </c>
      <c r="N82" s="423">
        <v>42079</v>
      </c>
      <c r="O82" s="423">
        <v>42083</v>
      </c>
      <c r="P82" s="423">
        <v>42113</v>
      </c>
      <c r="Q82" s="221" t="s">
        <v>220</v>
      </c>
      <c r="R82" s="220" t="s">
        <v>289</v>
      </c>
      <c r="S82" s="196" t="s">
        <v>223</v>
      </c>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52"/>
      <c r="DA82" s="152"/>
      <c r="DB82" s="152"/>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152"/>
      <c r="GH82" s="152"/>
      <c r="GI82" s="152"/>
      <c r="GJ82" s="152"/>
      <c r="GK82" s="152"/>
      <c r="GL82" s="152"/>
      <c r="GM82" s="152"/>
      <c r="GN82" s="152"/>
      <c r="GO82" s="152"/>
      <c r="GP82" s="152"/>
      <c r="GQ82" s="152"/>
      <c r="GR82" s="152"/>
      <c r="GS82" s="152"/>
      <c r="GT82" s="152"/>
      <c r="GU82" s="152"/>
      <c r="GV82" s="152"/>
      <c r="GW82" s="152"/>
      <c r="GX82" s="152"/>
      <c r="GY82" s="152"/>
      <c r="GZ82" s="152"/>
      <c r="HA82" s="152"/>
      <c r="HB82" s="152"/>
      <c r="HC82" s="152"/>
      <c r="HD82" s="152"/>
      <c r="HE82" s="152"/>
      <c r="HF82" s="152"/>
      <c r="HG82" s="152"/>
      <c r="HH82" s="152"/>
      <c r="HI82" s="152"/>
      <c r="HJ82" s="152"/>
      <c r="HK82" s="152"/>
      <c r="HL82" s="152"/>
      <c r="HM82" s="152"/>
      <c r="HN82" s="152"/>
      <c r="HO82" s="152"/>
      <c r="HP82" s="152"/>
      <c r="HQ82" s="152"/>
      <c r="HR82" s="152"/>
      <c r="HS82" s="152"/>
      <c r="HT82" s="152"/>
      <c r="HU82" s="152"/>
      <c r="HV82" s="152"/>
      <c r="HW82" s="152"/>
      <c r="HX82" s="152"/>
      <c r="HY82" s="152"/>
    </row>
    <row r="83" spans="1:233" s="223" customFormat="1" ht="138.75" customHeight="1">
      <c r="A83" s="143">
        <f t="shared" si="7"/>
        <v>73</v>
      </c>
      <c r="B83" s="227" t="s">
        <v>218</v>
      </c>
      <c r="C83" s="235">
        <v>31202</v>
      </c>
      <c r="D83" s="224" t="s">
        <v>106</v>
      </c>
      <c r="E83" s="225">
        <v>312020901</v>
      </c>
      <c r="F83" s="221" t="s">
        <v>224</v>
      </c>
      <c r="G83" s="221" t="s">
        <v>101</v>
      </c>
      <c r="H83" s="220" t="s">
        <v>99</v>
      </c>
      <c r="I83" s="195">
        <v>5000000</v>
      </c>
      <c r="J83" s="155"/>
      <c r="K83" s="155"/>
      <c r="L83" s="423">
        <v>42034</v>
      </c>
      <c r="M83" s="149">
        <v>10</v>
      </c>
      <c r="N83" s="423">
        <v>42109</v>
      </c>
      <c r="O83" s="423">
        <v>42116</v>
      </c>
      <c r="P83" s="423">
        <v>42131</v>
      </c>
      <c r="Q83" s="221" t="s">
        <v>220</v>
      </c>
      <c r="R83" s="220" t="s">
        <v>288</v>
      </c>
      <c r="S83" s="196" t="s">
        <v>223</v>
      </c>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152"/>
      <c r="FL83" s="152"/>
      <c r="FM83" s="152"/>
      <c r="FN83" s="152"/>
      <c r="FO83" s="152"/>
      <c r="FP83" s="152"/>
      <c r="FQ83" s="152"/>
      <c r="FR83" s="152"/>
      <c r="FS83" s="152"/>
      <c r="FT83" s="152"/>
      <c r="FU83" s="152"/>
      <c r="FV83" s="152"/>
      <c r="FW83" s="152"/>
      <c r="FX83" s="152"/>
      <c r="FY83" s="152"/>
      <c r="FZ83" s="152"/>
      <c r="GA83" s="152"/>
      <c r="GB83" s="152"/>
      <c r="GC83" s="152"/>
      <c r="GD83" s="152"/>
      <c r="GE83" s="152"/>
      <c r="GF83" s="152"/>
      <c r="GG83" s="152"/>
      <c r="GH83" s="152"/>
      <c r="GI83" s="152"/>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c r="HK83" s="152"/>
      <c r="HL83" s="152"/>
      <c r="HM83" s="152"/>
      <c r="HN83" s="152"/>
      <c r="HO83" s="152"/>
      <c r="HP83" s="152"/>
      <c r="HQ83" s="152"/>
      <c r="HR83" s="152"/>
      <c r="HS83" s="152"/>
      <c r="HT83" s="152"/>
      <c r="HU83" s="152"/>
      <c r="HV83" s="152"/>
      <c r="HW83" s="152"/>
      <c r="HX83" s="152"/>
      <c r="HY83" s="152"/>
    </row>
    <row r="84" spans="1:233" s="223" customFormat="1" ht="114" customHeight="1">
      <c r="A84" s="143">
        <f t="shared" si="7"/>
        <v>74</v>
      </c>
      <c r="B84" s="145" t="s">
        <v>257</v>
      </c>
      <c r="C84" s="144">
        <v>31201</v>
      </c>
      <c r="D84" s="144" t="s">
        <v>179</v>
      </c>
      <c r="E84" s="225">
        <v>3120104</v>
      </c>
      <c r="F84" s="147" t="s">
        <v>98</v>
      </c>
      <c r="G84" s="221" t="s">
        <v>101</v>
      </c>
      <c r="H84" s="220" t="s">
        <v>102</v>
      </c>
      <c r="I84" s="148">
        <v>3500000</v>
      </c>
      <c r="J84" s="148"/>
      <c r="K84" s="148"/>
      <c r="L84" s="160">
        <v>42067</v>
      </c>
      <c r="M84" s="197">
        <v>30</v>
      </c>
      <c r="N84" s="202">
        <f>L84+63</f>
        <v>42130</v>
      </c>
      <c r="O84" s="202">
        <f>N84+5</f>
        <v>42135</v>
      </c>
      <c r="P84" s="202">
        <f>O84+M84</f>
        <v>42165</v>
      </c>
      <c r="Q84" s="174" t="s">
        <v>73</v>
      </c>
      <c r="R84" s="220" t="s">
        <v>387</v>
      </c>
      <c r="S84" s="447" t="s">
        <v>180</v>
      </c>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152"/>
      <c r="FL84" s="152"/>
      <c r="FM84" s="152"/>
      <c r="FN84" s="152"/>
      <c r="FO84" s="152"/>
      <c r="FP84" s="152"/>
      <c r="FQ84" s="152"/>
      <c r="FR84" s="152"/>
      <c r="FS84" s="152"/>
      <c r="FT84" s="152"/>
      <c r="FU84" s="152"/>
      <c r="FV84" s="152"/>
      <c r="FW84" s="152"/>
      <c r="FX84" s="152"/>
      <c r="FY84" s="152"/>
      <c r="FZ84" s="152"/>
      <c r="GA84" s="152"/>
      <c r="GB84" s="152"/>
      <c r="GC84" s="152"/>
      <c r="GD84" s="152"/>
      <c r="GE84" s="152"/>
      <c r="GF84" s="152"/>
      <c r="GG84" s="152"/>
      <c r="GH84" s="152"/>
      <c r="GI84" s="152"/>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c r="HK84" s="152"/>
      <c r="HL84" s="152"/>
      <c r="HM84" s="152"/>
      <c r="HN84" s="152"/>
      <c r="HO84" s="152"/>
      <c r="HP84" s="152"/>
      <c r="HQ84" s="152"/>
      <c r="HR84" s="152"/>
      <c r="HS84" s="152"/>
      <c r="HT84" s="152"/>
      <c r="HU84" s="152"/>
      <c r="HV84" s="152"/>
      <c r="HW84" s="152"/>
      <c r="HX84" s="152"/>
      <c r="HY84" s="152"/>
    </row>
    <row r="85" spans="1:233" s="223" customFormat="1" ht="139.5" customHeight="1">
      <c r="A85" s="143">
        <f t="shared" si="7"/>
        <v>75</v>
      </c>
      <c r="B85" s="145" t="s">
        <v>257</v>
      </c>
      <c r="C85" s="144">
        <v>31201</v>
      </c>
      <c r="D85" s="224" t="s">
        <v>95</v>
      </c>
      <c r="E85" s="225">
        <v>3120104</v>
      </c>
      <c r="F85" s="221" t="s">
        <v>98</v>
      </c>
      <c r="G85" s="221" t="s">
        <v>127</v>
      </c>
      <c r="H85" s="220" t="s">
        <v>97</v>
      </c>
      <c r="I85" s="155">
        <v>118534812</v>
      </c>
      <c r="J85" s="158"/>
      <c r="K85" s="158"/>
      <c r="L85" s="160">
        <v>42177</v>
      </c>
      <c r="M85" s="153">
        <v>60</v>
      </c>
      <c r="N85" s="160">
        <v>42271</v>
      </c>
      <c r="O85" s="160">
        <v>42272</v>
      </c>
      <c r="P85" s="425">
        <v>42332</v>
      </c>
      <c r="Q85" s="168" t="s">
        <v>56</v>
      </c>
      <c r="R85" s="168" t="s">
        <v>227</v>
      </c>
      <c r="S85" s="448" t="s">
        <v>228</v>
      </c>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row>
    <row r="86" spans="1:233" s="223" customFormat="1" ht="136.5" customHeight="1">
      <c r="A86" s="143">
        <f t="shared" si="7"/>
        <v>76</v>
      </c>
      <c r="B86" s="145" t="s">
        <v>257</v>
      </c>
      <c r="C86" s="144">
        <v>31201</v>
      </c>
      <c r="D86" s="224" t="s">
        <v>95</v>
      </c>
      <c r="E86" s="225">
        <v>3120103</v>
      </c>
      <c r="F86" s="221" t="s">
        <v>229</v>
      </c>
      <c r="G86" s="221" t="s">
        <v>127</v>
      </c>
      <c r="H86" s="220" t="s">
        <v>97</v>
      </c>
      <c r="I86" s="155">
        <v>180000000</v>
      </c>
      <c r="J86" s="158"/>
      <c r="K86" s="158"/>
      <c r="L86" s="160">
        <v>42102</v>
      </c>
      <c r="M86" s="153">
        <v>365</v>
      </c>
      <c r="N86" s="160">
        <v>42186</v>
      </c>
      <c r="O86" s="160">
        <v>42188</v>
      </c>
      <c r="P86" s="425">
        <v>42553</v>
      </c>
      <c r="Q86" s="226" t="s">
        <v>57</v>
      </c>
      <c r="R86" s="168" t="s">
        <v>0</v>
      </c>
      <c r="S86" s="447" t="s">
        <v>230</v>
      </c>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c r="ER86" s="152"/>
      <c r="ES86" s="152"/>
      <c r="ET86" s="152"/>
      <c r="EU86" s="152"/>
      <c r="EV86" s="152"/>
      <c r="EW86" s="152"/>
      <c r="EX86" s="152"/>
      <c r="EY86" s="152"/>
      <c r="EZ86" s="152"/>
      <c r="FA86" s="152"/>
      <c r="FB86" s="152"/>
      <c r="FC86" s="152"/>
      <c r="FD86" s="152"/>
      <c r="FE86" s="152"/>
      <c r="FF86" s="152"/>
      <c r="FG86" s="152"/>
      <c r="FH86" s="152"/>
      <c r="FI86" s="152"/>
      <c r="FJ86" s="152"/>
      <c r="FK86" s="152"/>
      <c r="FL86" s="152"/>
      <c r="FM86" s="152"/>
      <c r="FN86" s="152"/>
      <c r="FO86" s="152"/>
      <c r="FP86" s="152"/>
      <c r="FQ86" s="152"/>
      <c r="FR86" s="152"/>
      <c r="FS86" s="152"/>
      <c r="FT86" s="152"/>
      <c r="FU86" s="152"/>
      <c r="FV86" s="152"/>
      <c r="FW86" s="152"/>
      <c r="FX86" s="152"/>
      <c r="FY86" s="152"/>
      <c r="FZ86" s="152"/>
      <c r="GA86" s="152"/>
      <c r="GB86" s="152"/>
      <c r="GC86" s="152"/>
      <c r="GD86" s="152"/>
      <c r="GE86" s="152"/>
      <c r="GF86" s="152"/>
      <c r="GG86" s="152"/>
      <c r="GH86" s="152"/>
      <c r="GI86" s="152"/>
      <c r="GJ86" s="152"/>
      <c r="GK86" s="152"/>
      <c r="GL86" s="152"/>
      <c r="GM86" s="152"/>
      <c r="GN86" s="152"/>
      <c r="GO86" s="152"/>
      <c r="GP86" s="152"/>
      <c r="GQ86" s="152"/>
      <c r="GR86" s="152"/>
      <c r="GS86" s="152"/>
      <c r="GT86" s="152"/>
      <c r="GU86" s="152"/>
      <c r="GV86" s="152"/>
      <c r="GW86" s="152"/>
      <c r="GX86" s="152"/>
      <c r="GY86" s="152"/>
      <c r="GZ86" s="152"/>
      <c r="HA86" s="152"/>
      <c r="HB86" s="152"/>
      <c r="HC86" s="152"/>
      <c r="HD86" s="152"/>
      <c r="HE86" s="152"/>
      <c r="HF86" s="152"/>
      <c r="HG86" s="152"/>
      <c r="HH86" s="152"/>
      <c r="HI86" s="152"/>
      <c r="HJ86" s="152"/>
      <c r="HK86" s="152"/>
      <c r="HL86" s="152"/>
      <c r="HM86" s="152"/>
      <c r="HN86" s="152"/>
      <c r="HO86" s="152"/>
      <c r="HP86" s="152"/>
      <c r="HQ86" s="152"/>
      <c r="HR86" s="152"/>
      <c r="HS86" s="152"/>
      <c r="HT86" s="152"/>
      <c r="HU86" s="152"/>
      <c r="HV86" s="152"/>
      <c r="HW86" s="152"/>
      <c r="HX86" s="152"/>
      <c r="HY86" s="152"/>
    </row>
    <row r="87" spans="1:233" s="223" customFormat="1" ht="75" customHeight="1">
      <c r="A87" s="143">
        <f t="shared" si="7"/>
        <v>77</v>
      </c>
      <c r="B87" s="145" t="s">
        <v>257</v>
      </c>
      <c r="C87" s="144">
        <v>31201</v>
      </c>
      <c r="D87" s="224" t="s">
        <v>95</v>
      </c>
      <c r="E87" s="225">
        <v>3120103</v>
      </c>
      <c r="F87" s="221" t="s">
        <v>229</v>
      </c>
      <c r="G87" s="221" t="s">
        <v>101</v>
      </c>
      <c r="H87" s="220" t="s">
        <v>99</v>
      </c>
      <c r="I87" s="155">
        <v>15000000</v>
      </c>
      <c r="J87" s="158"/>
      <c r="K87" s="158"/>
      <c r="L87" s="425">
        <v>42026</v>
      </c>
      <c r="M87" s="153">
        <v>365</v>
      </c>
      <c r="N87" s="202">
        <f>L87+63</f>
        <v>42089</v>
      </c>
      <c r="O87" s="202">
        <f>N87+5</f>
        <v>42094</v>
      </c>
      <c r="P87" s="202">
        <f>O87+M87</f>
        <v>42459</v>
      </c>
      <c r="Q87" s="198" t="s">
        <v>58</v>
      </c>
      <c r="R87" s="220" t="s">
        <v>311</v>
      </c>
      <c r="S87" s="447" t="s">
        <v>231</v>
      </c>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c r="ER87" s="152"/>
      <c r="ES87" s="152"/>
      <c r="ET87" s="152"/>
      <c r="EU87" s="152"/>
      <c r="EV87" s="152"/>
      <c r="EW87" s="152"/>
      <c r="EX87" s="152"/>
      <c r="EY87" s="152"/>
      <c r="EZ87" s="152"/>
      <c r="FA87" s="152"/>
      <c r="FB87" s="152"/>
      <c r="FC87" s="152"/>
      <c r="FD87" s="152"/>
      <c r="FE87" s="152"/>
      <c r="FF87" s="152"/>
      <c r="FG87" s="152"/>
      <c r="FH87" s="152"/>
      <c r="FI87" s="152"/>
      <c r="FJ87" s="152"/>
      <c r="FK87" s="152"/>
      <c r="FL87" s="152"/>
      <c r="FM87" s="152"/>
      <c r="FN87" s="152"/>
      <c r="FO87" s="152"/>
      <c r="FP87" s="152"/>
      <c r="FQ87" s="152"/>
      <c r="FR87" s="152"/>
      <c r="FS87" s="152"/>
      <c r="FT87" s="152"/>
      <c r="FU87" s="152"/>
      <c r="FV87" s="152"/>
      <c r="FW87" s="152"/>
      <c r="FX87" s="152"/>
      <c r="FY87" s="152"/>
      <c r="FZ87" s="152"/>
      <c r="GA87" s="152"/>
      <c r="GB87" s="152"/>
      <c r="GC87" s="152"/>
      <c r="GD87" s="152"/>
      <c r="GE87" s="152"/>
      <c r="GF87" s="152"/>
      <c r="GG87" s="152"/>
      <c r="GH87" s="152"/>
      <c r="GI87" s="152"/>
      <c r="GJ87" s="152"/>
      <c r="GK87" s="152"/>
      <c r="GL87" s="152"/>
      <c r="GM87" s="152"/>
      <c r="GN87" s="152"/>
      <c r="GO87" s="152"/>
      <c r="GP87" s="152"/>
      <c r="GQ87" s="152"/>
      <c r="GR87" s="152"/>
      <c r="GS87" s="152"/>
      <c r="GT87" s="152"/>
      <c r="GU87" s="152"/>
      <c r="GV87" s="152"/>
      <c r="GW87" s="152"/>
      <c r="GX87" s="152"/>
      <c r="GY87" s="152"/>
      <c r="GZ87" s="152"/>
      <c r="HA87" s="152"/>
      <c r="HB87" s="152"/>
      <c r="HC87" s="152"/>
      <c r="HD87" s="152"/>
      <c r="HE87" s="152"/>
      <c r="HF87" s="152"/>
      <c r="HG87" s="152"/>
      <c r="HH87" s="152"/>
      <c r="HI87" s="152"/>
      <c r="HJ87" s="152"/>
      <c r="HK87" s="152"/>
      <c r="HL87" s="152"/>
      <c r="HM87" s="152"/>
      <c r="HN87" s="152"/>
      <c r="HO87" s="152"/>
      <c r="HP87" s="152"/>
      <c r="HQ87" s="152"/>
      <c r="HR87" s="152"/>
      <c r="HS87" s="152"/>
      <c r="HT87" s="152"/>
      <c r="HU87" s="152"/>
      <c r="HV87" s="152"/>
      <c r="HW87" s="152"/>
      <c r="HX87" s="152"/>
      <c r="HY87" s="152"/>
    </row>
    <row r="88" spans="1:233" s="223" customFormat="1" ht="106.5" customHeight="1">
      <c r="A88" s="143">
        <f t="shared" si="7"/>
        <v>78</v>
      </c>
      <c r="B88" s="145" t="s">
        <v>257</v>
      </c>
      <c r="C88" s="144">
        <v>31201</v>
      </c>
      <c r="D88" s="224" t="s">
        <v>95</v>
      </c>
      <c r="E88" s="225">
        <v>3120102</v>
      </c>
      <c r="F88" s="221" t="s">
        <v>232</v>
      </c>
      <c r="G88" s="221" t="s">
        <v>127</v>
      </c>
      <c r="H88" s="220" t="s">
        <v>99</v>
      </c>
      <c r="I88" s="155">
        <v>100000000</v>
      </c>
      <c r="J88" s="158"/>
      <c r="K88" s="158"/>
      <c r="L88" s="160">
        <v>42065</v>
      </c>
      <c r="M88" s="153">
        <v>365</v>
      </c>
      <c r="N88" s="160">
        <v>42157</v>
      </c>
      <c r="O88" s="160">
        <v>42159</v>
      </c>
      <c r="P88" s="425">
        <v>42524</v>
      </c>
      <c r="Q88" s="220" t="s">
        <v>328</v>
      </c>
      <c r="R88" s="220" t="s">
        <v>265</v>
      </c>
      <c r="S88" s="447" t="s">
        <v>233</v>
      </c>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2"/>
      <c r="FE88" s="152"/>
      <c r="FF88" s="152"/>
      <c r="FG88" s="152"/>
      <c r="FH88" s="152"/>
      <c r="FI88" s="152"/>
      <c r="FJ88" s="152"/>
      <c r="FK88" s="152"/>
      <c r="FL88" s="152"/>
      <c r="FM88" s="152"/>
      <c r="FN88" s="152"/>
      <c r="FO88" s="152"/>
      <c r="FP88" s="152"/>
      <c r="FQ88" s="152"/>
      <c r="FR88" s="152"/>
      <c r="FS88" s="152"/>
      <c r="FT88" s="152"/>
      <c r="FU88" s="152"/>
      <c r="FV88" s="152"/>
      <c r="FW88" s="152"/>
      <c r="FX88" s="152"/>
      <c r="FY88" s="152"/>
      <c r="FZ88" s="152"/>
      <c r="GA88" s="152"/>
      <c r="GB88" s="152"/>
      <c r="GC88" s="152"/>
      <c r="GD88" s="152"/>
      <c r="GE88" s="152"/>
      <c r="GF88" s="152"/>
      <c r="GG88" s="152"/>
      <c r="GH88" s="152"/>
      <c r="GI88" s="152"/>
      <c r="GJ88" s="152"/>
      <c r="GK88" s="152"/>
      <c r="GL88" s="152"/>
      <c r="GM88" s="152"/>
      <c r="GN88" s="152"/>
      <c r="GO88" s="152"/>
      <c r="GP88" s="152"/>
      <c r="GQ88" s="152"/>
      <c r="GR88" s="152"/>
      <c r="GS88" s="152"/>
      <c r="GT88" s="152"/>
      <c r="GU88" s="152"/>
      <c r="GV88" s="152"/>
      <c r="GW88" s="152"/>
      <c r="GX88" s="152"/>
      <c r="GY88" s="152"/>
      <c r="GZ88" s="152"/>
      <c r="HA88" s="152"/>
      <c r="HB88" s="152"/>
      <c r="HC88" s="152"/>
      <c r="HD88" s="152"/>
      <c r="HE88" s="152"/>
      <c r="HF88" s="152"/>
      <c r="HG88" s="152"/>
      <c r="HH88" s="152"/>
      <c r="HI88" s="152"/>
      <c r="HJ88" s="152"/>
      <c r="HK88" s="152"/>
      <c r="HL88" s="152"/>
      <c r="HM88" s="152"/>
      <c r="HN88" s="152"/>
      <c r="HO88" s="152"/>
      <c r="HP88" s="152"/>
      <c r="HQ88" s="152"/>
      <c r="HR88" s="152"/>
      <c r="HS88" s="152"/>
      <c r="HT88" s="152"/>
      <c r="HU88" s="152"/>
      <c r="HV88" s="152"/>
      <c r="HW88" s="152"/>
      <c r="HX88" s="152"/>
      <c r="HY88" s="152"/>
    </row>
    <row r="89" spans="1:233" s="223" customFormat="1" ht="92.25" customHeight="1">
      <c r="A89" s="143">
        <f t="shared" si="7"/>
        <v>79</v>
      </c>
      <c r="B89" s="145" t="s">
        <v>257</v>
      </c>
      <c r="C89" s="144">
        <v>31201</v>
      </c>
      <c r="D89" s="224" t="s">
        <v>95</v>
      </c>
      <c r="E89" s="225">
        <v>3120102</v>
      </c>
      <c r="F89" s="221" t="s">
        <v>232</v>
      </c>
      <c r="G89" s="221" t="s">
        <v>101</v>
      </c>
      <c r="H89" s="220" t="s">
        <v>102</v>
      </c>
      <c r="I89" s="155">
        <v>20000000</v>
      </c>
      <c r="J89" s="158"/>
      <c r="K89" s="158"/>
      <c r="L89" s="160">
        <v>42030</v>
      </c>
      <c r="M89" s="153">
        <v>30</v>
      </c>
      <c r="N89" s="202">
        <f>L89+63</f>
        <v>42093</v>
      </c>
      <c r="O89" s="202">
        <f>N89+5</f>
        <v>42098</v>
      </c>
      <c r="P89" s="202">
        <f>O89+M89</f>
        <v>42128</v>
      </c>
      <c r="Q89" s="186" t="s">
        <v>59</v>
      </c>
      <c r="R89" s="220" t="s">
        <v>318</v>
      </c>
      <c r="S89" s="447" t="s">
        <v>234</v>
      </c>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c r="HL89" s="152"/>
      <c r="HM89" s="152"/>
      <c r="HN89" s="152"/>
      <c r="HO89" s="152"/>
      <c r="HP89" s="152"/>
      <c r="HQ89" s="152"/>
      <c r="HR89" s="152"/>
      <c r="HS89" s="152"/>
      <c r="HT89" s="152"/>
      <c r="HU89" s="152"/>
      <c r="HV89" s="152"/>
      <c r="HW89" s="152"/>
      <c r="HX89" s="152"/>
      <c r="HY89" s="152"/>
    </row>
    <row r="90" spans="1:233" s="223" customFormat="1" ht="78" customHeight="1">
      <c r="A90" s="143">
        <f t="shared" si="7"/>
        <v>80</v>
      </c>
      <c r="B90" s="145" t="s">
        <v>257</v>
      </c>
      <c r="C90" s="144">
        <v>31202</v>
      </c>
      <c r="D90" s="224" t="s">
        <v>106</v>
      </c>
      <c r="E90" s="225">
        <v>3120203</v>
      </c>
      <c r="F90" s="221" t="s">
        <v>235</v>
      </c>
      <c r="G90" s="224" t="s">
        <v>213</v>
      </c>
      <c r="H90" s="220" t="s">
        <v>99</v>
      </c>
      <c r="I90" s="155">
        <v>54600600</v>
      </c>
      <c r="J90" s="158"/>
      <c r="K90" s="158"/>
      <c r="L90" s="160">
        <v>42090</v>
      </c>
      <c r="M90" s="153">
        <v>365</v>
      </c>
      <c r="N90" s="202">
        <f>L90+49</f>
        <v>42139</v>
      </c>
      <c r="O90" s="202">
        <f>N90+5</f>
        <v>42144</v>
      </c>
      <c r="P90" s="202">
        <f>O90+M90</f>
        <v>42509</v>
      </c>
      <c r="Q90" s="224" t="s">
        <v>60</v>
      </c>
      <c r="R90" s="220" t="s">
        <v>236</v>
      </c>
      <c r="S90" s="447" t="s">
        <v>237</v>
      </c>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c r="ER90" s="152"/>
      <c r="ES90" s="152"/>
      <c r="ET90" s="152"/>
      <c r="EU90" s="152"/>
      <c r="EV90" s="152"/>
      <c r="EW90" s="152"/>
      <c r="EX90" s="152"/>
      <c r="EY90" s="152"/>
      <c r="EZ90" s="152"/>
      <c r="FA90" s="152"/>
      <c r="FB90" s="152"/>
      <c r="FC90" s="152"/>
      <c r="FD90" s="152"/>
      <c r="FE90" s="152"/>
      <c r="FF90" s="152"/>
      <c r="FG90" s="152"/>
      <c r="FH90" s="152"/>
      <c r="FI90" s="152"/>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2"/>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2"/>
      <c r="HL90" s="152"/>
      <c r="HM90" s="152"/>
      <c r="HN90" s="152"/>
      <c r="HO90" s="152"/>
      <c r="HP90" s="152"/>
      <c r="HQ90" s="152"/>
      <c r="HR90" s="152"/>
      <c r="HS90" s="152"/>
      <c r="HT90" s="152"/>
      <c r="HU90" s="152"/>
      <c r="HV90" s="152"/>
      <c r="HW90" s="152"/>
      <c r="HX90" s="152"/>
      <c r="HY90" s="152"/>
    </row>
    <row r="91" spans="1:233" s="223" customFormat="1" ht="92.25" customHeight="1">
      <c r="A91" s="143">
        <f t="shared" si="7"/>
        <v>81</v>
      </c>
      <c r="B91" s="145" t="s">
        <v>257</v>
      </c>
      <c r="C91" s="144">
        <v>31202</v>
      </c>
      <c r="D91" s="224" t="s">
        <v>106</v>
      </c>
      <c r="E91" s="225">
        <v>3120203</v>
      </c>
      <c r="F91" s="221" t="s">
        <v>235</v>
      </c>
      <c r="G91" s="221" t="s">
        <v>101</v>
      </c>
      <c r="H91" s="220" t="s">
        <v>99</v>
      </c>
      <c r="I91" s="155">
        <v>4532880</v>
      </c>
      <c r="J91" s="158"/>
      <c r="K91" s="158"/>
      <c r="L91" s="160">
        <v>42090</v>
      </c>
      <c r="M91" s="153">
        <v>365</v>
      </c>
      <c r="N91" s="202">
        <f>L91+63</f>
        <v>42153</v>
      </c>
      <c r="O91" s="202">
        <f>N91+5</f>
        <v>42158</v>
      </c>
      <c r="P91" s="202">
        <f>O91+M91</f>
        <v>42523</v>
      </c>
      <c r="Q91" s="224" t="s">
        <v>61</v>
      </c>
      <c r="R91" s="199" t="s">
        <v>238</v>
      </c>
      <c r="S91" s="447" t="s">
        <v>239</v>
      </c>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152"/>
      <c r="FL91" s="152"/>
      <c r="FM91" s="152"/>
      <c r="FN91" s="152"/>
      <c r="FO91" s="152"/>
      <c r="FP91" s="152"/>
      <c r="FQ91" s="152"/>
      <c r="FR91" s="152"/>
      <c r="FS91" s="152"/>
      <c r="FT91" s="152"/>
      <c r="FU91" s="152"/>
      <c r="FV91" s="152"/>
      <c r="FW91" s="152"/>
      <c r="FX91" s="152"/>
      <c r="FY91" s="152"/>
      <c r="FZ91" s="152"/>
      <c r="GA91" s="152"/>
      <c r="GB91" s="152"/>
      <c r="GC91" s="152"/>
      <c r="GD91" s="152"/>
      <c r="GE91" s="152"/>
      <c r="GF91" s="152"/>
      <c r="GG91" s="152"/>
      <c r="GH91" s="152"/>
      <c r="GI91" s="152"/>
      <c r="GJ91" s="152"/>
      <c r="GK91" s="152"/>
      <c r="GL91" s="152"/>
      <c r="GM91" s="152"/>
      <c r="GN91" s="152"/>
      <c r="GO91" s="152"/>
      <c r="GP91" s="152"/>
      <c r="GQ91" s="152"/>
      <c r="GR91" s="152"/>
      <c r="GS91" s="152"/>
      <c r="GT91" s="152"/>
      <c r="GU91" s="152"/>
      <c r="GV91" s="152"/>
      <c r="GW91" s="152"/>
      <c r="GX91" s="152"/>
      <c r="GY91" s="152"/>
      <c r="GZ91" s="152"/>
      <c r="HA91" s="152"/>
      <c r="HB91" s="152"/>
      <c r="HC91" s="152"/>
      <c r="HD91" s="152"/>
      <c r="HE91" s="152"/>
      <c r="HF91" s="152"/>
      <c r="HG91" s="152"/>
      <c r="HH91" s="152"/>
      <c r="HI91" s="152"/>
      <c r="HJ91" s="152"/>
      <c r="HK91" s="152"/>
      <c r="HL91" s="152"/>
      <c r="HM91" s="152"/>
      <c r="HN91" s="152"/>
      <c r="HO91" s="152"/>
      <c r="HP91" s="152"/>
      <c r="HQ91" s="152"/>
      <c r="HR91" s="152"/>
      <c r="HS91" s="152"/>
      <c r="HT91" s="152"/>
      <c r="HU91" s="152"/>
      <c r="HV91" s="152"/>
      <c r="HW91" s="152"/>
      <c r="HX91" s="152"/>
      <c r="HY91" s="152"/>
    </row>
    <row r="92" spans="1:233" s="223" customFormat="1" ht="75" customHeight="1">
      <c r="A92" s="143">
        <f t="shared" si="7"/>
        <v>82</v>
      </c>
      <c r="B92" s="145" t="s">
        <v>257</v>
      </c>
      <c r="C92" s="144">
        <v>31202</v>
      </c>
      <c r="D92" s="224" t="s">
        <v>106</v>
      </c>
      <c r="E92" s="225">
        <v>3120204</v>
      </c>
      <c r="F92" s="221" t="s">
        <v>188</v>
      </c>
      <c r="G92" s="221" t="s">
        <v>127</v>
      </c>
      <c r="H92" s="220" t="s">
        <v>99</v>
      </c>
      <c r="I92" s="155">
        <v>79500000</v>
      </c>
      <c r="J92" s="158"/>
      <c r="K92" s="158"/>
      <c r="L92" s="160">
        <v>42087</v>
      </c>
      <c r="M92" s="153">
        <v>365</v>
      </c>
      <c r="N92" s="202">
        <f>L92+84</f>
        <v>42171</v>
      </c>
      <c r="O92" s="202">
        <f>N92+5</f>
        <v>42176</v>
      </c>
      <c r="P92" s="202">
        <f>O92+M92</f>
        <v>42541</v>
      </c>
      <c r="Q92" s="224" t="s">
        <v>62</v>
      </c>
      <c r="R92" s="220" t="s">
        <v>403</v>
      </c>
      <c r="S92" s="447" t="s">
        <v>404</v>
      </c>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2"/>
      <c r="EG92" s="152"/>
      <c r="EH92" s="152"/>
      <c r="EI92" s="152"/>
      <c r="EJ92" s="152"/>
      <c r="EK92" s="152"/>
      <c r="EL92" s="152"/>
      <c r="EM92" s="152"/>
      <c r="EN92" s="152"/>
      <c r="EO92" s="152"/>
      <c r="EP92" s="152"/>
      <c r="EQ92" s="152"/>
      <c r="ER92" s="152"/>
      <c r="ES92" s="152"/>
      <c r="ET92" s="152"/>
      <c r="EU92" s="152"/>
      <c r="EV92" s="152"/>
      <c r="EW92" s="152"/>
      <c r="EX92" s="152"/>
      <c r="EY92" s="152"/>
      <c r="EZ92" s="152"/>
      <c r="FA92" s="152"/>
      <c r="FB92" s="152"/>
      <c r="FC92" s="152"/>
      <c r="FD92" s="152"/>
      <c r="FE92" s="152"/>
      <c r="FF92" s="152"/>
      <c r="FG92" s="152"/>
      <c r="FH92" s="152"/>
      <c r="FI92" s="152"/>
      <c r="FJ92" s="152"/>
      <c r="FK92" s="152"/>
      <c r="FL92" s="152"/>
      <c r="FM92" s="152"/>
      <c r="FN92" s="152"/>
      <c r="FO92" s="152"/>
      <c r="FP92" s="152"/>
      <c r="FQ92" s="152"/>
      <c r="FR92" s="152"/>
      <c r="FS92" s="152"/>
      <c r="FT92" s="152"/>
      <c r="FU92" s="152"/>
      <c r="FV92" s="152"/>
      <c r="FW92" s="152"/>
      <c r="FX92" s="152"/>
      <c r="FY92" s="152"/>
      <c r="FZ92" s="152"/>
      <c r="GA92" s="152"/>
      <c r="GB92" s="152"/>
      <c r="GC92" s="152"/>
      <c r="GD92" s="152"/>
      <c r="GE92" s="152"/>
      <c r="GF92" s="152"/>
      <c r="GG92" s="152"/>
      <c r="GH92" s="152"/>
      <c r="GI92" s="152"/>
      <c r="GJ92" s="152"/>
      <c r="GK92" s="152"/>
      <c r="GL92" s="152"/>
      <c r="GM92" s="152"/>
      <c r="GN92" s="152"/>
      <c r="GO92" s="152"/>
      <c r="GP92" s="152"/>
      <c r="GQ92" s="152"/>
      <c r="GR92" s="152"/>
      <c r="GS92" s="152"/>
      <c r="GT92" s="152"/>
      <c r="GU92" s="152"/>
      <c r="GV92" s="152"/>
      <c r="GW92" s="152"/>
      <c r="GX92" s="152"/>
      <c r="GY92" s="152"/>
      <c r="GZ92" s="152"/>
      <c r="HA92" s="152"/>
      <c r="HB92" s="152"/>
      <c r="HC92" s="152"/>
      <c r="HD92" s="152"/>
      <c r="HE92" s="152"/>
      <c r="HF92" s="152"/>
      <c r="HG92" s="152"/>
      <c r="HH92" s="152"/>
      <c r="HI92" s="152"/>
      <c r="HJ92" s="152"/>
      <c r="HK92" s="152"/>
      <c r="HL92" s="152"/>
      <c r="HM92" s="152"/>
      <c r="HN92" s="152"/>
      <c r="HO92" s="152"/>
      <c r="HP92" s="152"/>
      <c r="HQ92" s="152"/>
      <c r="HR92" s="152"/>
      <c r="HS92" s="152"/>
      <c r="HT92" s="152"/>
      <c r="HU92" s="152"/>
      <c r="HV92" s="152"/>
      <c r="HW92" s="152"/>
      <c r="HX92" s="152"/>
      <c r="HY92" s="152"/>
    </row>
    <row r="93" spans="1:233" s="223" customFormat="1" ht="87.75" customHeight="1">
      <c r="A93" s="143">
        <f t="shared" si="7"/>
        <v>83</v>
      </c>
      <c r="B93" s="145" t="s">
        <v>257</v>
      </c>
      <c r="C93" s="144">
        <v>31202</v>
      </c>
      <c r="D93" s="224" t="s">
        <v>106</v>
      </c>
      <c r="E93" s="225">
        <v>312020501</v>
      </c>
      <c r="F93" s="221" t="s">
        <v>107</v>
      </c>
      <c r="G93" s="147" t="s">
        <v>212</v>
      </c>
      <c r="H93" s="220" t="s">
        <v>99</v>
      </c>
      <c r="I93" s="359">
        <v>814342764</v>
      </c>
      <c r="J93" s="359">
        <v>814342764</v>
      </c>
      <c r="K93" s="353">
        <f>I93-J93</f>
        <v>0</v>
      </c>
      <c r="L93" s="202">
        <v>41975</v>
      </c>
      <c r="M93" s="219">
        <v>365</v>
      </c>
      <c r="N93" s="202">
        <v>42093</v>
      </c>
      <c r="O93" s="202">
        <v>42095</v>
      </c>
      <c r="P93" s="207">
        <v>42460</v>
      </c>
      <c r="Q93" s="224" t="s">
        <v>281</v>
      </c>
      <c r="R93" s="220" t="s">
        <v>282</v>
      </c>
      <c r="S93" s="447" t="s">
        <v>240</v>
      </c>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152"/>
      <c r="DX93" s="152"/>
      <c r="DY93" s="152"/>
      <c r="DZ93" s="152"/>
      <c r="EA93" s="152"/>
      <c r="EB93" s="152"/>
      <c r="EC93" s="152"/>
      <c r="ED93" s="152"/>
      <c r="EE93" s="152"/>
      <c r="EF93" s="152"/>
      <c r="EG93" s="152"/>
      <c r="EH93" s="152"/>
      <c r="EI93" s="152"/>
      <c r="EJ93" s="152"/>
      <c r="EK93" s="152"/>
      <c r="EL93" s="152"/>
      <c r="EM93" s="152"/>
      <c r="EN93" s="152"/>
      <c r="EO93" s="152"/>
      <c r="EP93" s="152"/>
      <c r="EQ93" s="152"/>
      <c r="ER93" s="152"/>
      <c r="ES93" s="152"/>
      <c r="ET93" s="152"/>
      <c r="EU93" s="152"/>
      <c r="EV93" s="152"/>
      <c r="EW93" s="152"/>
      <c r="EX93" s="152"/>
      <c r="EY93" s="152"/>
      <c r="EZ93" s="152"/>
      <c r="FA93" s="152"/>
      <c r="FB93" s="152"/>
      <c r="FC93" s="152"/>
      <c r="FD93" s="152"/>
      <c r="FE93" s="152"/>
      <c r="FF93" s="152"/>
      <c r="FG93" s="152"/>
      <c r="FH93" s="152"/>
      <c r="FI93" s="152"/>
      <c r="FJ93" s="152"/>
      <c r="FK93" s="152"/>
      <c r="FL93" s="152"/>
      <c r="FM93" s="152"/>
      <c r="FN93" s="152"/>
      <c r="FO93" s="152"/>
      <c r="FP93" s="152"/>
      <c r="FQ93" s="152"/>
      <c r="FR93" s="152"/>
      <c r="FS93" s="152"/>
      <c r="FT93" s="152"/>
      <c r="FU93" s="152"/>
      <c r="FV93" s="152"/>
      <c r="FW93" s="152"/>
      <c r="FX93" s="152"/>
      <c r="FY93" s="152"/>
      <c r="FZ93" s="152"/>
      <c r="GA93" s="152"/>
      <c r="GB93" s="152"/>
      <c r="GC93" s="152"/>
      <c r="GD93" s="152"/>
      <c r="GE93" s="152"/>
      <c r="GF93" s="152"/>
      <c r="GG93" s="152"/>
      <c r="GH93" s="152"/>
      <c r="GI93" s="152"/>
      <c r="GJ93" s="152"/>
      <c r="GK93" s="152"/>
      <c r="GL93" s="152"/>
      <c r="GM93" s="152"/>
      <c r="GN93" s="152"/>
      <c r="GO93" s="152"/>
      <c r="GP93" s="152"/>
      <c r="GQ93" s="152"/>
      <c r="GR93" s="152"/>
      <c r="GS93" s="152"/>
      <c r="GT93" s="152"/>
      <c r="GU93" s="152"/>
      <c r="GV93" s="152"/>
      <c r="GW93" s="152"/>
      <c r="GX93" s="152"/>
      <c r="GY93" s="152"/>
      <c r="GZ93" s="152"/>
      <c r="HA93" s="152"/>
      <c r="HB93" s="152"/>
      <c r="HC93" s="152"/>
      <c r="HD93" s="152"/>
      <c r="HE93" s="152"/>
      <c r="HF93" s="152"/>
      <c r="HG93" s="152"/>
      <c r="HH93" s="152"/>
      <c r="HI93" s="152"/>
      <c r="HJ93" s="152"/>
      <c r="HK93" s="152"/>
      <c r="HL93" s="152"/>
      <c r="HM93" s="152"/>
      <c r="HN93" s="152"/>
      <c r="HO93" s="152"/>
      <c r="HP93" s="152"/>
      <c r="HQ93" s="152"/>
      <c r="HR93" s="152"/>
      <c r="HS93" s="152"/>
      <c r="HT93" s="152"/>
      <c r="HU93" s="152"/>
      <c r="HV93" s="152"/>
      <c r="HW93" s="152"/>
      <c r="HX93" s="152"/>
      <c r="HY93" s="152"/>
    </row>
    <row r="94" spans="1:233" s="223" customFormat="1" ht="79.5" customHeight="1">
      <c r="A94" s="143">
        <f t="shared" si="7"/>
        <v>84</v>
      </c>
      <c r="B94" s="145" t="s">
        <v>257</v>
      </c>
      <c r="C94" s="144">
        <v>31202</v>
      </c>
      <c r="D94" s="224" t="s">
        <v>106</v>
      </c>
      <c r="E94" s="225">
        <v>3120201</v>
      </c>
      <c r="F94" s="221" t="s">
        <v>241</v>
      </c>
      <c r="G94" s="221" t="s">
        <v>213</v>
      </c>
      <c r="H94" s="224" t="s">
        <v>242</v>
      </c>
      <c r="I94" s="148">
        <v>67763520</v>
      </c>
      <c r="J94" s="148">
        <v>67763520</v>
      </c>
      <c r="K94" s="208">
        <f>I94-J94</f>
        <v>0</v>
      </c>
      <c r="L94" s="202">
        <v>42020</v>
      </c>
      <c r="M94" s="219">
        <v>365</v>
      </c>
      <c r="N94" s="202">
        <v>42038</v>
      </c>
      <c r="O94" s="202">
        <v>42038</v>
      </c>
      <c r="P94" s="207">
        <v>42402</v>
      </c>
      <c r="Q94" s="224" t="s">
        <v>63</v>
      </c>
      <c r="R94" s="220" t="s">
        <v>314</v>
      </c>
      <c r="S94" s="447" t="s">
        <v>243</v>
      </c>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EM94" s="152"/>
      <c r="EN94" s="152"/>
      <c r="EO94" s="152"/>
      <c r="EP94" s="152"/>
      <c r="EQ94" s="152"/>
      <c r="ER94" s="152"/>
      <c r="ES94" s="152"/>
      <c r="ET94" s="152"/>
      <c r="EU94" s="152"/>
      <c r="EV94" s="152"/>
      <c r="EW94" s="152"/>
      <c r="EX94" s="152"/>
      <c r="EY94" s="152"/>
      <c r="EZ94" s="152"/>
      <c r="FA94" s="152"/>
      <c r="FB94" s="152"/>
      <c r="FC94" s="152"/>
      <c r="FD94" s="152"/>
      <c r="FE94" s="152"/>
      <c r="FF94" s="152"/>
      <c r="FG94" s="152"/>
      <c r="FH94" s="152"/>
      <c r="FI94" s="152"/>
      <c r="FJ94" s="152"/>
      <c r="FK94" s="152"/>
      <c r="FL94" s="152"/>
      <c r="FM94" s="152"/>
      <c r="FN94" s="152"/>
      <c r="FO94" s="152"/>
      <c r="FP94" s="152"/>
      <c r="FQ94" s="152"/>
      <c r="FR94" s="152"/>
      <c r="FS94" s="152"/>
      <c r="FT94" s="152"/>
      <c r="FU94" s="152"/>
      <c r="FV94" s="152"/>
      <c r="FW94" s="152"/>
      <c r="FX94" s="152"/>
      <c r="FY94" s="152"/>
      <c r="FZ94" s="152"/>
      <c r="GA94" s="152"/>
      <c r="GB94" s="152"/>
      <c r="GC94" s="152"/>
      <c r="GD94" s="152"/>
      <c r="GE94" s="152"/>
      <c r="GF94" s="152"/>
      <c r="GG94" s="152"/>
      <c r="GH94" s="152"/>
      <c r="GI94" s="152"/>
      <c r="GJ94" s="152"/>
      <c r="GK94" s="152"/>
      <c r="GL94" s="152"/>
      <c r="GM94" s="152"/>
      <c r="GN94" s="152"/>
      <c r="GO94" s="152"/>
      <c r="GP94" s="152"/>
      <c r="GQ94" s="152"/>
      <c r="GR94" s="152"/>
      <c r="GS94" s="152"/>
      <c r="GT94" s="152"/>
      <c r="GU94" s="152"/>
      <c r="GV94" s="152"/>
      <c r="GW94" s="152"/>
      <c r="GX94" s="152"/>
      <c r="GY94" s="152"/>
      <c r="GZ94" s="152"/>
      <c r="HA94" s="152"/>
      <c r="HB94" s="152"/>
      <c r="HC94" s="152"/>
      <c r="HD94" s="152"/>
      <c r="HE94" s="152"/>
      <c r="HF94" s="152"/>
      <c r="HG94" s="152"/>
      <c r="HH94" s="152"/>
      <c r="HI94" s="152"/>
      <c r="HJ94" s="152"/>
      <c r="HK94" s="152"/>
      <c r="HL94" s="152"/>
      <c r="HM94" s="152"/>
      <c r="HN94" s="152"/>
      <c r="HO94" s="152"/>
      <c r="HP94" s="152"/>
      <c r="HQ94" s="152"/>
      <c r="HR94" s="152"/>
      <c r="HS94" s="152"/>
      <c r="HT94" s="152"/>
      <c r="HU94" s="152"/>
      <c r="HV94" s="152"/>
      <c r="HW94" s="152"/>
      <c r="HX94" s="152"/>
      <c r="HY94" s="152"/>
    </row>
    <row r="95" spans="1:233" s="223" customFormat="1" ht="90" customHeight="1">
      <c r="A95" s="143">
        <f t="shared" si="7"/>
        <v>85</v>
      </c>
      <c r="B95" s="233" t="s">
        <v>257</v>
      </c>
      <c r="C95" s="235">
        <v>31202</v>
      </c>
      <c r="D95" s="224" t="s">
        <v>106</v>
      </c>
      <c r="E95" s="225">
        <v>312020501</v>
      </c>
      <c r="F95" s="221" t="s">
        <v>107</v>
      </c>
      <c r="G95" s="221" t="s">
        <v>101</v>
      </c>
      <c r="H95" s="227" t="s">
        <v>99</v>
      </c>
      <c r="I95" s="222">
        <v>28995000</v>
      </c>
      <c r="J95" s="234"/>
      <c r="K95" s="234"/>
      <c r="L95" s="202">
        <v>42082</v>
      </c>
      <c r="M95" s="219">
        <v>365</v>
      </c>
      <c r="N95" s="202">
        <f>L95+63</f>
        <v>42145</v>
      </c>
      <c r="O95" s="202">
        <f>N95+5</f>
        <v>42150</v>
      </c>
      <c r="P95" s="202">
        <f>O95+M95</f>
        <v>42515</v>
      </c>
      <c r="Q95" s="224" t="s">
        <v>400</v>
      </c>
      <c r="R95" s="227" t="s">
        <v>401</v>
      </c>
      <c r="S95" s="196" t="s">
        <v>245</v>
      </c>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c r="BJ95" s="236"/>
      <c r="BK95" s="236"/>
      <c r="BL95" s="236"/>
      <c r="BM95" s="236"/>
      <c r="BN95" s="236"/>
      <c r="BO95" s="236"/>
      <c r="BP95" s="236"/>
      <c r="BQ95" s="236"/>
      <c r="BR95" s="236"/>
      <c r="BS95" s="236"/>
      <c r="BT95" s="236"/>
      <c r="BU95" s="236"/>
      <c r="BV95" s="236"/>
      <c r="BW95" s="236"/>
      <c r="BX95" s="236"/>
      <c r="BY95" s="236"/>
      <c r="BZ95" s="236"/>
      <c r="CA95" s="236"/>
      <c r="CB95" s="236"/>
      <c r="CC95" s="236"/>
      <c r="CD95" s="236"/>
      <c r="CE95" s="236"/>
      <c r="CF95" s="236"/>
      <c r="CG95" s="236"/>
      <c r="CH95" s="236"/>
      <c r="CI95" s="236"/>
      <c r="CJ95" s="236"/>
      <c r="CK95" s="236"/>
      <c r="CL95" s="236"/>
      <c r="CM95" s="236"/>
      <c r="CN95" s="236"/>
      <c r="CO95" s="236"/>
      <c r="CP95" s="236"/>
      <c r="CQ95" s="236"/>
      <c r="CR95" s="236"/>
      <c r="CS95" s="236"/>
      <c r="CT95" s="236"/>
      <c r="CU95" s="236"/>
      <c r="CV95" s="236"/>
      <c r="CW95" s="236"/>
      <c r="CX95" s="236"/>
      <c r="CY95" s="236"/>
      <c r="CZ95" s="236"/>
      <c r="DA95" s="236"/>
      <c r="DB95" s="236"/>
      <c r="DC95" s="236"/>
      <c r="DD95" s="236"/>
      <c r="DE95" s="236"/>
      <c r="DF95" s="236"/>
      <c r="DG95" s="236"/>
      <c r="DH95" s="236"/>
      <c r="DI95" s="236"/>
      <c r="DJ95" s="236"/>
      <c r="DK95" s="236"/>
      <c r="DL95" s="236"/>
      <c r="DM95" s="236"/>
      <c r="DN95" s="236"/>
      <c r="DO95" s="236"/>
      <c r="DP95" s="236"/>
      <c r="DQ95" s="236"/>
      <c r="DR95" s="236"/>
      <c r="DS95" s="236"/>
      <c r="DT95" s="236"/>
      <c r="DU95" s="236"/>
      <c r="DV95" s="236"/>
      <c r="DW95" s="236"/>
      <c r="DX95" s="236"/>
      <c r="DY95" s="236"/>
      <c r="DZ95" s="236"/>
      <c r="EA95" s="236"/>
      <c r="EB95" s="236"/>
      <c r="EC95" s="236"/>
      <c r="ED95" s="236"/>
      <c r="EE95" s="236"/>
      <c r="EF95" s="236"/>
      <c r="EG95" s="236"/>
      <c r="EH95" s="236"/>
      <c r="EI95" s="236"/>
      <c r="EJ95" s="236"/>
      <c r="EK95" s="236"/>
      <c r="EL95" s="236"/>
      <c r="EM95" s="236"/>
      <c r="EN95" s="236"/>
      <c r="EO95" s="236"/>
      <c r="EP95" s="236"/>
      <c r="EQ95" s="236"/>
      <c r="ER95" s="236"/>
      <c r="ES95" s="236"/>
      <c r="ET95" s="236"/>
      <c r="EU95" s="236"/>
      <c r="EV95" s="236"/>
      <c r="EW95" s="236"/>
      <c r="EX95" s="236"/>
      <c r="EY95" s="236"/>
      <c r="EZ95" s="236"/>
      <c r="FA95" s="236"/>
      <c r="FB95" s="236"/>
      <c r="FC95" s="236"/>
      <c r="FD95" s="236"/>
      <c r="FE95" s="236"/>
      <c r="FF95" s="236"/>
      <c r="FG95" s="236"/>
      <c r="FH95" s="236"/>
      <c r="FI95" s="236"/>
      <c r="FJ95" s="236"/>
      <c r="FK95" s="236"/>
      <c r="FL95" s="236"/>
      <c r="FM95" s="236"/>
      <c r="FN95" s="236"/>
      <c r="FO95" s="236"/>
      <c r="FP95" s="236"/>
      <c r="FQ95" s="236"/>
      <c r="FR95" s="236"/>
      <c r="FS95" s="236"/>
      <c r="FT95" s="236"/>
      <c r="FU95" s="236"/>
      <c r="FV95" s="236"/>
      <c r="FW95" s="236"/>
      <c r="FX95" s="236"/>
      <c r="FY95" s="236"/>
      <c r="FZ95" s="236"/>
      <c r="GA95" s="236"/>
      <c r="GB95" s="236"/>
      <c r="GC95" s="236"/>
      <c r="GD95" s="236"/>
      <c r="GE95" s="236"/>
      <c r="GF95" s="236"/>
      <c r="GG95" s="236"/>
      <c r="GH95" s="236"/>
      <c r="GI95" s="236"/>
      <c r="GJ95" s="236"/>
      <c r="GK95" s="236"/>
      <c r="GL95" s="236"/>
      <c r="GM95" s="236"/>
      <c r="GN95" s="236"/>
      <c r="GO95" s="236"/>
      <c r="GP95" s="236"/>
      <c r="GQ95" s="236"/>
      <c r="GR95" s="236"/>
      <c r="GS95" s="236"/>
      <c r="GT95" s="236"/>
      <c r="GU95" s="236"/>
      <c r="GV95" s="236"/>
      <c r="GW95" s="236"/>
      <c r="GX95" s="236"/>
      <c r="GY95" s="236"/>
      <c r="GZ95" s="236"/>
      <c r="HA95" s="236"/>
      <c r="HB95" s="236"/>
      <c r="HC95" s="236"/>
      <c r="HD95" s="236"/>
      <c r="HE95" s="236"/>
      <c r="HF95" s="236"/>
      <c r="HG95" s="236"/>
      <c r="HH95" s="236"/>
      <c r="HI95" s="236"/>
      <c r="HJ95" s="236"/>
      <c r="HK95" s="236"/>
      <c r="HL95" s="236"/>
      <c r="HM95" s="236"/>
      <c r="HN95" s="236"/>
      <c r="HO95" s="236"/>
      <c r="HP95" s="236"/>
      <c r="HQ95" s="236"/>
      <c r="HR95" s="236"/>
      <c r="HS95" s="236"/>
      <c r="HT95" s="236"/>
      <c r="HU95" s="236"/>
      <c r="HV95" s="236"/>
      <c r="HW95" s="236"/>
      <c r="HX95" s="236"/>
      <c r="HY95" s="236"/>
    </row>
    <row r="96" spans="1:233" s="223" customFormat="1" ht="76.5">
      <c r="A96" s="143">
        <f t="shared" si="7"/>
        <v>86</v>
      </c>
      <c r="B96" s="233" t="s">
        <v>257</v>
      </c>
      <c r="C96" s="235">
        <v>31202</v>
      </c>
      <c r="D96" s="224" t="s">
        <v>106</v>
      </c>
      <c r="E96" s="225">
        <v>312020501</v>
      </c>
      <c r="F96" s="221" t="s">
        <v>107</v>
      </c>
      <c r="G96" s="221" t="s">
        <v>127</v>
      </c>
      <c r="H96" s="227" t="s">
        <v>99</v>
      </c>
      <c r="I96" s="222">
        <f>83892400+54005000-40000000</f>
        <v>97897400</v>
      </c>
      <c r="J96" s="234"/>
      <c r="K96" s="234"/>
      <c r="L96" s="202">
        <v>42117</v>
      </c>
      <c r="M96" s="219">
        <v>365</v>
      </c>
      <c r="N96" s="202">
        <f>L96+84</f>
        <v>42201</v>
      </c>
      <c r="O96" s="202">
        <v>42206</v>
      </c>
      <c r="P96" s="207">
        <v>42570</v>
      </c>
      <c r="Q96" s="224" t="s">
        <v>400</v>
      </c>
      <c r="R96" s="227" t="s">
        <v>244</v>
      </c>
      <c r="S96" s="196" t="s">
        <v>245</v>
      </c>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row>
    <row r="97" spans="1:233" s="223" customFormat="1" ht="38.25">
      <c r="A97" s="143">
        <f t="shared" si="7"/>
        <v>87</v>
      </c>
      <c r="B97" s="145" t="s">
        <v>257</v>
      </c>
      <c r="C97" s="144">
        <v>31202</v>
      </c>
      <c r="D97" s="224" t="s">
        <v>106</v>
      </c>
      <c r="E97" s="225">
        <v>312020501</v>
      </c>
      <c r="F97" s="221" t="s">
        <v>107</v>
      </c>
      <c r="G97" s="221" t="s">
        <v>101</v>
      </c>
      <c r="H97" s="220" t="s">
        <v>99</v>
      </c>
      <c r="I97" s="155">
        <v>10000000</v>
      </c>
      <c r="J97" s="158"/>
      <c r="K97" s="158"/>
      <c r="L97" s="160">
        <v>42037</v>
      </c>
      <c r="M97" s="153">
        <v>365</v>
      </c>
      <c r="N97" s="202">
        <f>L97+63</f>
        <v>42100</v>
      </c>
      <c r="O97" s="202">
        <f>N97+5</f>
        <v>42105</v>
      </c>
      <c r="P97" s="202">
        <f>O97+M97</f>
        <v>42470</v>
      </c>
      <c r="Q97" s="224" t="s">
        <v>64</v>
      </c>
      <c r="R97" s="220" t="s">
        <v>246</v>
      </c>
      <c r="S97" s="447" t="s">
        <v>247</v>
      </c>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2"/>
      <c r="DC97" s="152"/>
      <c r="DD97" s="152"/>
      <c r="DE97" s="152"/>
      <c r="DF97" s="152"/>
      <c r="DG97" s="152"/>
      <c r="DH97" s="152"/>
      <c r="DI97" s="152"/>
      <c r="DJ97" s="152"/>
      <c r="DK97" s="152"/>
      <c r="DL97" s="152"/>
      <c r="DM97" s="152"/>
      <c r="DN97" s="152"/>
      <c r="DO97" s="152"/>
      <c r="DP97" s="152"/>
      <c r="DQ97" s="152"/>
      <c r="DR97" s="152"/>
      <c r="DS97" s="152"/>
      <c r="DT97" s="152"/>
      <c r="DU97" s="152"/>
      <c r="DV97" s="152"/>
      <c r="DW97" s="152"/>
      <c r="DX97" s="152"/>
      <c r="DY97" s="152"/>
      <c r="DZ97" s="152"/>
      <c r="EA97" s="152"/>
      <c r="EB97" s="152"/>
      <c r="EC97" s="152"/>
      <c r="ED97" s="152"/>
      <c r="EE97" s="152"/>
      <c r="EF97" s="152"/>
      <c r="EG97" s="152"/>
      <c r="EH97" s="152"/>
      <c r="EI97" s="152"/>
      <c r="EJ97" s="152"/>
      <c r="EK97" s="152"/>
      <c r="EL97" s="152"/>
      <c r="EM97" s="152"/>
      <c r="EN97" s="152"/>
      <c r="EO97" s="152"/>
      <c r="EP97" s="152"/>
      <c r="EQ97" s="152"/>
      <c r="ER97" s="152"/>
      <c r="ES97" s="152"/>
      <c r="ET97" s="152"/>
      <c r="EU97" s="152"/>
      <c r="EV97" s="152"/>
      <c r="EW97" s="152"/>
      <c r="EX97" s="152"/>
      <c r="EY97" s="152"/>
      <c r="EZ97" s="152"/>
      <c r="FA97" s="152"/>
      <c r="FB97" s="152"/>
      <c r="FC97" s="152"/>
      <c r="FD97" s="152"/>
      <c r="FE97" s="152"/>
      <c r="FF97" s="152"/>
      <c r="FG97" s="152"/>
      <c r="FH97" s="152"/>
      <c r="FI97" s="152"/>
      <c r="FJ97" s="152"/>
      <c r="FK97" s="152"/>
      <c r="FL97" s="152"/>
      <c r="FM97" s="152"/>
      <c r="FN97" s="152"/>
      <c r="FO97" s="152"/>
      <c r="FP97" s="152"/>
      <c r="FQ97" s="152"/>
      <c r="FR97" s="152"/>
      <c r="FS97" s="152"/>
      <c r="FT97" s="152"/>
      <c r="FU97" s="152"/>
      <c r="FV97" s="152"/>
      <c r="FW97" s="152"/>
      <c r="FX97" s="152"/>
      <c r="FY97" s="152"/>
      <c r="FZ97" s="152"/>
      <c r="GA97" s="152"/>
      <c r="GB97" s="152"/>
      <c r="GC97" s="152"/>
      <c r="GD97" s="152"/>
      <c r="GE97" s="152"/>
      <c r="GF97" s="152"/>
      <c r="GG97" s="152"/>
      <c r="GH97" s="152"/>
      <c r="GI97" s="152"/>
      <c r="GJ97" s="152"/>
      <c r="GK97" s="152"/>
      <c r="GL97" s="152"/>
      <c r="GM97" s="152"/>
      <c r="GN97" s="152"/>
      <c r="GO97" s="152"/>
      <c r="GP97" s="152"/>
      <c r="GQ97" s="152"/>
      <c r="GR97" s="152"/>
      <c r="GS97" s="152"/>
      <c r="GT97" s="152"/>
      <c r="GU97" s="152"/>
      <c r="GV97" s="152"/>
      <c r="GW97" s="152"/>
      <c r="GX97" s="152"/>
      <c r="GY97" s="152"/>
      <c r="GZ97" s="152"/>
      <c r="HA97" s="152"/>
      <c r="HB97" s="152"/>
      <c r="HC97" s="152"/>
      <c r="HD97" s="152"/>
      <c r="HE97" s="152"/>
      <c r="HF97" s="152"/>
      <c r="HG97" s="152"/>
      <c r="HH97" s="152"/>
      <c r="HI97" s="152"/>
      <c r="HJ97" s="152"/>
      <c r="HK97" s="152"/>
      <c r="HL97" s="152"/>
      <c r="HM97" s="152"/>
      <c r="HN97" s="152"/>
      <c r="HO97" s="152"/>
      <c r="HP97" s="152"/>
      <c r="HQ97" s="152"/>
      <c r="HR97" s="152"/>
      <c r="HS97" s="152"/>
      <c r="HT97" s="152"/>
      <c r="HU97" s="152"/>
      <c r="HV97" s="152"/>
      <c r="HW97" s="152"/>
      <c r="HX97" s="152"/>
      <c r="HY97" s="152"/>
    </row>
    <row r="98" spans="1:233" s="223" customFormat="1" ht="144.75" customHeight="1">
      <c r="A98" s="143">
        <f t="shared" si="7"/>
        <v>88</v>
      </c>
      <c r="B98" s="145" t="s">
        <v>257</v>
      </c>
      <c r="C98" s="144">
        <v>31203</v>
      </c>
      <c r="D98" s="224" t="s">
        <v>106</v>
      </c>
      <c r="E98" s="225">
        <v>312020501</v>
      </c>
      <c r="F98" s="221" t="s">
        <v>107</v>
      </c>
      <c r="G98" s="147" t="s">
        <v>113</v>
      </c>
      <c r="H98" s="220" t="s">
        <v>99</v>
      </c>
      <c r="I98" s="155">
        <v>60000000</v>
      </c>
      <c r="J98" s="158"/>
      <c r="K98" s="158"/>
      <c r="L98" s="160">
        <v>42138</v>
      </c>
      <c r="M98" s="153">
        <v>90</v>
      </c>
      <c r="N98" s="202">
        <f>L98+84</f>
        <v>42222</v>
      </c>
      <c r="O98" s="202">
        <f>N98+5</f>
        <v>42227</v>
      </c>
      <c r="P98" s="202">
        <f>O98+M98</f>
        <v>42317</v>
      </c>
      <c r="Q98" s="163" t="s">
        <v>74</v>
      </c>
      <c r="R98" s="220" t="s">
        <v>248</v>
      </c>
      <c r="S98" s="447" t="s">
        <v>602</v>
      </c>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52"/>
      <c r="DB98" s="152"/>
      <c r="DC98" s="152"/>
      <c r="DD98" s="152"/>
      <c r="DE98" s="152"/>
      <c r="DF98" s="152"/>
      <c r="DG98" s="152"/>
      <c r="DH98" s="152"/>
      <c r="DI98" s="152"/>
      <c r="DJ98" s="152"/>
      <c r="DK98" s="152"/>
      <c r="DL98" s="152"/>
      <c r="DM98" s="152"/>
      <c r="DN98" s="152"/>
      <c r="DO98" s="152"/>
      <c r="DP98" s="152"/>
      <c r="DQ98" s="152"/>
      <c r="DR98" s="152"/>
      <c r="DS98" s="152"/>
      <c r="DT98" s="152"/>
      <c r="DU98" s="152"/>
      <c r="DV98" s="152"/>
      <c r="DW98" s="152"/>
      <c r="DX98" s="152"/>
      <c r="DY98" s="152"/>
      <c r="DZ98" s="152"/>
      <c r="EA98" s="152"/>
      <c r="EB98" s="152"/>
      <c r="EC98" s="152"/>
      <c r="ED98" s="152"/>
      <c r="EE98" s="152"/>
      <c r="EF98" s="152"/>
      <c r="EG98" s="152"/>
      <c r="EH98" s="152"/>
      <c r="EI98" s="152"/>
      <c r="EJ98" s="152"/>
      <c r="EK98" s="152"/>
      <c r="EL98" s="152"/>
      <c r="EM98" s="152"/>
      <c r="EN98" s="152"/>
      <c r="EO98" s="152"/>
      <c r="EP98" s="152"/>
      <c r="EQ98" s="152"/>
      <c r="ER98" s="152"/>
      <c r="ES98" s="152"/>
      <c r="ET98" s="152"/>
      <c r="EU98" s="152"/>
      <c r="EV98" s="152"/>
      <c r="EW98" s="152"/>
      <c r="EX98" s="152"/>
      <c r="EY98" s="152"/>
      <c r="EZ98" s="152"/>
      <c r="FA98" s="152"/>
      <c r="FB98" s="152"/>
      <c r="FC98" s="152"/>
      <c r="FD98" s="152"/>
      <c r="FE98" s="152"/>
      <c r="FF98" s="152"/>
      <c r="FG98" s="152"/>
      <c r="FH98" s="152"/>
      <c r="FI98" s="152"/>
      <c r="FJ98" s="152"/>
      <c r="FK98" s="152"/>
      <c r="FL98" s="152"/>
      <c r="FM98" s="152"/>
      <c r="FN98" s="152"/>
      <c r="FO98" s="152"/>
      <c r="FP98" s="152"/>
      <c r="FQ98" s="152"/>
      <c r="FR98" s="152"/>
      <c r="FS98" s="152"/>
      <c r="FT98" s="152"/>
      <c r="FU98" s="152"/>
      <c r="FV98" s="152"/>
      <c r="FW98" s="152"/>
      <c r="FX98" s="152"/>
      <c r="FY98" s="152"/>
      <c r="FZ98" s="152"/>
      <c r="GA98" s="152"/>
      <c r="GB98" s="152"/>
      <c r="GC98" s="152"/>
      <c r="GD98" s="152"/>
      <c r="GE98" s="152"/>
      <c r="GF98" s="152"/>
      <c r="GG98" s="152"/>
      <c r="GH98" s="152"/>
      <c r="GI98" s="152"/>
      <c r="GJ98" s="152"/>
      <c r="GK98" s="152"/>
      <c r="GL98" s="152"/>
      <c r="GM98" s="152"/>
      <c r="GN98" s="152"/>
      <c r="GO98" s="152"/>
      <c r="GP98" s="152"/>
      <c r="GQ98" s="152"/>
      <c r="GR98" s="152"/>
      <c r="GS98" s="152"/>
      <c r="GT98" s="152"/>
      <c r="GU98" s="152"/>
      <c r="GV98" s="152"/>
      <c r="GW98" s="152"/>
      <c r="GX98" s="152"/>
      <c r="GY98" s="152"/>
      <c r="GZ98" s="152"/>
      <c r="HA98" s="152"/>
      <c r="HB98" s="152"/>
      <c r="HC98" s="152"/>
      <c r="HD98" s="152"/>
      <c r="HE98" s="152"/>
      <c r="HF98" s="152"/>
      <c r="HG98" s="152"/>
      <c r="HH98" s="152"/>
      <c r="HI98" s="152"/>
      <c r="HJ98" s="152"/>
      <c r="HK98" s="152"/>
      <c r="HL98" s="152"/>
      <c r="HM98" s="152"/>
      <c r="HN98" s="152"/>
      <c r="HO98" s="152"/>
      <c r="HP98" s="152"/>
      <c r="HQ98" s="152"/>
      <c r="HR98" s="152"/>
      <c r="HS98" s="152"/>
      <c r="HT98" s="152"/>
      <c r="HU98" s="152"/>
      <c r="HV98" s="152"/>
      <c r="HW98" s="152"/>
      <c r="HX98" s="152"/>
      <c r="HY98" s="152"/>
    </row>
    <row r="99" spans="1:233" s="223" customFormat="1" ht="78" customHeight="1">
      <c r="A99" s="143">
        <f t="shared" si="7"/>
        <v>89</v>
      </c>
      <c r="B99" s="145" t="s">
        <v>257</v>
      </c>
      <c r="C99" s="144" t="s">
        <v>109</v>
      </c>
      <c r="D99" s="224" t="s">
        <v>110</v>
      </c>
      <c r="E99" s="225">
        <v>311020301</v>
      </c>
      <c r="F99" s="221" t="s">
        <v>111</v>
      </c>
      <c r="G99" s="221" t="s">
        <v>213</v>
      </c>
      <c r="H99" s="220" t="s">
        <v>99</v>
      </c>
      <c r="I99" s="155">
        <v>42000000</v>
      </c>
      <c r="J99" s="158">
        <v>42000000</v>
      </c>
      <c r="K99" s="208">
        <f aca="true" t="shared" si="8" ref="K99:K106">I99-J99</f>
        <v>0</v>
      </c>
      <c r="L99" s="202">
        <v>42051</v>
      </c>
      <c r="M99" s="219">
        <v>180</v>
      </c>
      <c r="N99" s="202">
        <v>42055</v>
      </c>
      <c r="O99" s="202">
        <v>42058</v>
      </c>
      <c r="P99" s="207">
        <v>42238</v>
      </c>
      <c r="Q99" s="224" t="s">
        <v>319</v>
      </c>
      <c r="R99" s="220" t="s">
        <v>352</v>
      </c>
      <c r="S99" s="452" t="s">
        <v>369</v>
      </c>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52"/>
      <c r="EM99" s="152"/>
      <c r="EN99" s="152"/>
      <c r="EO99" s="152"/>
      <c r="EP99" s="152"/>
      <c r="EQ99" s="152"/>
      <c r="ER99" s="152"/>
      <c r="ES99" s="152"/>
      <c r="ET99" s="152"/>
      <c r="EU99" s="152"/>
      <c r="EV99" s="152"/>
      <c r="EW99" s="152"/>
      <c r="EX99" s="152"/>
      <c r="EY99" s="152"/>
      <c r="EZ99" s="152"/>
      <c r="FA99" s="152"/>
      <c r="FB99" s="152"/>
      <c r="FC99" s="152"/>
      <c r="FD99" s="152"/>
      <c r="FE99" s="152"/>
      <c r="FF99" s="152"/>
      <c r="FG99" s="152"/>
      <c r="FH99" s="152"/>
      <c r="FI99" s="152"/>
      <c r="FJ99" s="152"/>
      <c r="FK99" s="152"/>
      <c r="FL99" s="152"/>
      <c r="FM99" s="152"/>
      <c r="FN99" s="152"/>
      <c r="FO99" s="152"/>
      <c r="FP99" s="152"/>
      <c r="FQ99" s="152"/>
      <c r="FR99" s="152"/>
      <c r="FS99" s="152"/>
      <c r="FT99" s="152"/>
      <c r="FU99" s="152"/>
      <c r="FV99" s="152"/>
      <c r="FW99" s="152"/>
      <c r="FX99" s="152"/>
      <c r="FY99" s="152"/>
      <c r="FZ99" s="152"/>
      <c r="GA99" s="152"/>
      <c r="GB99" s="152"/>
      <c r="GC99" s="152"/>
      <c r="GD99" s="152"/>
      <c r="GE99" s="152"/>
      <c r="GF99" s="152"/>
      <c r="GG99" s="152"/>
      <c r="GH99" s="152"/>
      <c r="GI99" s="152"/>
      <c r="GJ99" s="152"/>
      <c r="GK99" s="152"/>
      <c r="GL99" s="152"/>
      <c r="GM99" s="152"/>
      <c r="GN99" s="152"/>
      <c r="GO99" s="152"/>
      <c r="GP99" s="152"/>
      <c r="GQ99" s="152"/>
      <c r="GR99" s="152"/>
      <c r="GS99" s="152"/>
      <c r="GT99" s="152"/>
      <c r="GU99" s="152"/>
      <c r="GV99" s="152"/>
      <c r="GW99" s="152"/>
      <c r="GX99" s="152"/>
      <c r="GY99" s="152"/>
      <c r="GZ99" s="152"/>
      <c r="HA99" s="152"/>
      <c r="HB99" s="152"/>
      <c r="HC99" s="152"/>
      <c r="HD99" s="152"/>
      <c r="HE99" s="152"/>
      <c r="HF99" s="152"/>
      <c r="HG99" s="152"/>
      <c r="HH99" s="152"/>
      <c r="HI99" s="152"/>
      <c r="HJ99" s="152"/>
      <c r="HK99" s="152"/>
      <c r="HL99" s="152"/>
      <c r="HM99" s="152"/>
      <c r="HN99" s="152"/>
      <c r="HO99" s="152"/>
      <c r="HP99" s="152"/>
      <c r="HQ99" s="152"/>
      <c r="HR99" s="152"/>
      <c r="HS99" s="152"/>
      <c r="HT99" s="152"/>
      <c r="HU99" s="152"/>
      <c r="HV99" s="152"/>
      <c r="HW99" s="152"/>
      <c r="HX99" s="152"/>
      <c r="HY99" s="152"/>
    </row>
    <row r="100" spans="1:233" s="223" customFormat="1" ht="156.75" customHeight="1">
      <c r="A100" s="143">
        <f t="shared" si="7"/>
        <v>90</v>
      </c>
      <c r="B100" s="145" t="s">
        <v>257</v>
      </c>
      <c r="C100" s="144">
        <v>33</v>
      </c>
      <c r="D100" s="224" t="s">
        <v>121</v>
      </c>
      <c r="E100" s="225" t="s">
        <v>26</v>
      </c>
      <c r="F100" s="224" t="s">
        <v>249</v>
      </c>
      <c r="G100" s="221" t="s">
        <v>213</v>
      </c>
      <c r="H100" s="220" t="s">
        <v>99</v>
      </c>
      <c r="I100" s="157">
        <f>3800000*12</f>
        <v>45600000</v>
      </c>
      <c r="J100" s="157">
        <f>3800000*12</f>
        <v>45600000</v>
      </c>
      <c r="K100" s="208">
        <f t="shared" si="8"/>
        <v>0</v>
      </c>
      <c r="L100" s="202">
        <v>42033</v>
      </c>
      <c r="M100" s="180">
        <v>365</v>
      </c>
      <c r="N100" s="202">
        <v>42038</v>
      </c>
      <c r="O100" s="202">
        <v>42044</v>
      </c>
      <c r="P100" s="207">
        <v>42408</v>
      </c>
      <c r="Q100" s="156" t="s">
        <v>215</v>
      </c>
      <c r="R100" s="227" t="s">
        <v>337</v>
      </c>
      <c r="S100" s="447" t="s">
        <v>325</v>
      </c>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52"/>
      <c r="DB100" s="152"/>
      <c r="DC100" s="152"/>
      <c r="DD100" s="152"/>
      <c r="DE100" s="152"/>
      <c r="DF100" s="152"/>
      <c r="DG100" s="152"/>
      <c r="DH100" s="152"/>
      <c r="DI100" s="152"/>
      <c r="DJ100" s="152"/>
      <c r="DK100" s="152"/>
      <c r="DL100" s="152"/>
      <c r="DM100" s="152"/>
      <c r="DN100" s="152"/>
      <c r="DO100" s="152"/>
      <c r="DP100" s="152"/>
      <c r="DQ100" s="152"/>
      <c r="DR100" s="152"/>
      <c r="DS100" s="152"/>
      <c r="DT100" s="152"/>
      <c r="DU100" s="152"/>
      <c r="DV100" s="152"/>
      <c r="DW100" s="152"/>
      <c r="DX100" s="152"/>
      <c r="DY100" s="152"/>
      <c r="DZ100" s="152"/>
      <c r="EA100" s="152"/>
      <c r="EB100" s="152"/>
      <c r="EC100" s="152"/>
      <c r="ED100" s="152"/>
      <c r="EE100" s="152"/>
      <c r="EF100" s="152"/>
      <c r="EG100" s="152"/>
      <c r="EH100" s="152"/>
      <c r="EI100" s="152"/>
      <c r="EJ100" s="152"/>
      <c r="EK100" s="152"/>
      <c r="EL100" s="152"/>
      <c r="EM100" s="152"/>
      <c r="EN100" s="152"/>
      <c r="EO100" s="152"/>
      <c r="EP100" s="152"/>
      <c r="EQ100" s="152"/>
      <c r="ER100" s="152"/>
      <c r="ES100" s="152"/>
      <c r="ET100" s="152"/>
      <c r="EU100" s="152"/>
      <c r="EV100" s="152"/>
      <c r="EW100" s="152"/>
      <c r="EX100" s="152"/>
      <c r="EY100" s="152"/>
      <c r="EZ100" s="152"/>
      <c r="FA100" s="152"/>
      <c r="FB100" s="152"/>
      <c r="FC100" s="152"/>
      <c r="FD100" s="152"/>
      <c r="FE100" s="152"/>
      <c r="FF100" s="152"/>
      <c r="FG100" s="152"/>
      <c r="FH100" s="152"/>
      <c r="FI100" s="152"/>
      <c r="FJ100" s="152"/>
      <c r="FK100" s="152"/>
      <c r="FL100" s="152"/>
      <c r="FM100" s="152"/>
      <c r="FN100" s="152"/>
      <c r="FO100" s="152"/>
      <c r="FP100" s="152"/>
      <c r="FQ100" s="152"/>
      <c r="FR100" s="152"/>
      <c r="FS100" s="152"/>
      <c r="FT100" s="152"/>
      <c r="FU100" s="152"/>
      <c r="FV100" s="152"/>
      <c r="FW100" s="152"/>
      <c r="FX100" s="152"/>
      <c r="FY100" s="152"/>
      <c r="FZ100" s="152"/>
      <c r="GA100" s="152"/>
      <c r="GB100" s="152"/>
      <c r="GC100" s="152"/>
      <c r="GD100" s="152"/>
      <c r="GE100" s="152"/>
      <c r="GF100" s="152"/>
      <c r="GG100" s="152"/>
      <c r="GH100" s="152"/>
      <c r="GI100" s="152"/>
      <c r="GJ100" s="152"/>
      <c r="GK100" s="152"/>
      <c r="GL100" s="152"/>
      <c r="GM100" s="152"/>
      <c r="GN100" s="152"/>
      <c r="GO100" s="152"/>
      <c r="GP100" s="152"/>
      <c r="GQ100" s="152"/>
      <c r="GR100" s="152"/>
      <c r="GS100" s="152"/>
      <c r="GT100" s="152"/>
      <c r="GU100" s="152"/>
      <c r="GV100" s="152"/>
      <c r="GW100" s="152"/>
      <c r="GX100" s="152"/>
      <c r="GY100" s="152"/>
      <c r="GZ100" s="152"/>
      <c r="HA100" s="152"/>
      <c r="HB100" s="152"/>
      <c r="HC100" s="152"/>
      <c r="HD100" s="152"/>
      <c r="HE100" s="152"/>
      <c r="HF100" s="152"/>
      <c r="HG100" s="152"/>
      <c r="HH100" s="152"/>
      <c r="HI100" s="152"/>
      <c r="HJ100" s="152"/>
      <c r="HK100" s="152"/>
      <c r="HL100" s="152"/>
      <c r="HM100" s="152"/>
      <c r="HN100" s="152"/>
      <c r="HO100" s="152"/>
      <c r="HP100" s="152"/>
      <c r="HQ100" s="152"/>
      <c r="HR100" s="152"/>
      <c r="HS100" s="152"/>
      <c r="HT100" s="152"/>
      <c r="HU100" s="152"/>
      <c r="HV100" s="152"/>
      <c r="HW100" s="152"/>
      <c r="HX100" s="152"/>
      <c r="HY100" s="152"/>
    </row>
    <row r="101" spans="1:233" s="223" customFormat="1" ht="115.5" customHeight="1">
      <c r="A101" s="143">
        <f t="shared" si="7"/>
        <v>91</v>
      </c>
      <c r="B101" s="145" t="s">
        <v>257</v>
      </c>
      <c r="C101" s="144">
        <v>33</v>
      </c>
      <c r="D101" s="224" t="s">
        <v>121</v>
      </c>
      <c r="E101" s="225" t="s">
        <v>26</v>
      </c>
      <c r="F101" s="224" t="s">
        <v>249</v>
      </c>
      <c r="G101" s="221" t="s">
        <v>213</v>
      </c>
      <c r="H101" s="220" t="s">
        <v>99</v>
      </c>
      <c r="I101" s="157">
        <f>3800000*12</f>
        <v>45600000</v>
      </c>
      <c r="J101" s="157">
        <f>3800000*12</f>
        <v>45600000</v>
      </c>
      <c r="K101" s="208">
        <f t="shared" si="8"/>
        <v>0</v>
      </c>
      <c r="L101" s="202">
        <v>42051</v>
      </c>
      <c r="M101" s="180">
        <v>365</v>
      </c>
      <c r="N101" s="202">
        <v>42034</v>
      </c>
      <c r="O101" s="422">
        <v>42044</v>
      </c>
      <c r="P101" s="422">
        <v>42408</v>
      </c>
      <c r="Q101" s="156" t="s">
        <v>304</v>
      </c>
      <c r="R101" s="227" t="s">
        <v>338</v>
      </c>
      <c r="S101" s="447" t="s">
        <v>316</v>
      </c>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52"/>
      <c r="EM101" s="152"/>
      <c r="EN101" s="152"/>
      <c r="EO101" s="152"/>
      <c r="EP101" s="152"/>
      <c r="EQ101" s="152"/>
      <c r="ER101" s="152"/>
      <c r="ES101" s="152"/>
      <c r="ET101" s="152"/>
      <c r="EU101" s="152"/>
      <c r="EV101" s="152"/>
      <c r="EW101" s="152"/>
      <c r="EX101" s="152"/>
      <c r="EY101" s="152"/>
      <c r="EZ101" s="152"/>
      <c r="FA101" s="152"/>
      <c r="FB101" s="152"/>
      <c r="FC101" s="152"/>
      <c r="FD101" s="152"/>
      <c r="FE101" s="152"/>
      <c r="FF101" s="152"/>
      <c r="FG101" s="152"/>
      <c r="FH101" s="152"/>
      <c r="FI101" s="152"/>
      <c r="FJ101" s="152"/>
      <c r="FK101" s="152"/>
      <c r="FL101" s="152"/>
      <c r="FM101" s="152"/>
      <c r="FN101" s="152"/>
      <c r="FO101" s="152"/>
      <c r="FP101" s="152"/>
      <c r="FQ101" s="152"/>
      <c r="FR101" s="152"/>
      <c r="FS101" s="152"/>
      <c r="FT101" s="152"/>
      <c r="FU101" s="152"/>
      <c r="FV101" s="152"/>
      <c r="FW101" s="152"/>
      <c r="FX101" s="152"/>
      <c r="FY101" s="152"/>
      <c r="FZ101" s="152"/>
      <c r="GA101" s="152"/>
      <c r="GB101" s="152"/>
      <c r="GC101" s="152"/>
      <c r="GD101" s="152"/>
      <c r="GE101" s="152"/>
      <c r="GF101" s="152"/>
      <c r="GG101" s="152"/>
      <c r="GH101" s="152"/>
      <c r="GI101" s="152"/>
      <c r="GJ101" s="152"/>
      <c r="GK101" s="152"/>
      <c r="GL101" s="152"/>
      <c r="GM101" s="152"/>
      <c r="GN101" s="152"/>
      <c r="GO101" s="152"/>
      <c r="GP101" s="152"/>
      <c r="GQ101" s="152"/>
      <c r="GR101" s="152"/>
      <c r="GS101" s="152"/>
      <c r="GT101" s="152"/>
      <c r="GU101" s="152"/>
      <c r="GV101" s="152"/>
      <c r="GW101" s="152"/>
      <c r="GX101" s="152"/>
      <c r="GY101" s="152"/>
      <c r="GZ101" s="152"/>
      <c r="HA101" s="152"/>
      <c r="HB101" s="152"/>
      <c r="HC101" s="152"/>
      <c r="HD101" s="152"/>
      <c r="HE101" s="152"/>
      <c r="HF101" s="152"/>
      <c r="HG101" s="152"/>
      <c r="HH101" s="152"/>
      <c r="HI101" s="152"/>
      <c r="HJ101" s="152"/>
      <c r="HK101" s="152"/>
      <c r="HL101" s="152"/>
      <c r="HM101" s="152"/>
      <c r="HN101" s="152"/>
      <c r="HO101" s="152"/>
      <c r="HP101" s="152"/>
      <c r="HQ101" s="152"/>
      <c r="HR101" s="152"/>
      <c r="HS101" s="152"/>
      <c r="HT101" s="152"/>
      <c r="HU101" s="152"/>
      <c r="HV101" s="152"/>
      <c r="HW101" s="152"/>
      <c r="HX101" s="152"/>
      <c r="HY101" s="152"/>
    </row>
    <row r="102" spans="1:233" s="223" customFormat="1" ht="118.5" customHeight="1">
      <c r="A102" s="143">
        <f t="shared" si="7"/>
        <v>92</v>
      </c>
      <c r="B102" s="145" t="s">
        <v>257</v>
      </c>
      <c r="C102" s="144">
        <v>33</v>
      </c>
      <c r="D102" s="224" t="s">
        <v>121</v>
      </c>
      <c r="E102" s="225" t="s">
        <v>26</v>
      </c>
      <c r="F102" s="224" t="s">
        <v>249</v>
      </c>
      <c r="G102" s="221" t="s">
        <v>213</v>
      </c>
      <c r="H102" s="220" t="s">
        <v>99</v>
      </c>
      <c r="I102" s="158">
        <f>2970000*12</f>
        <v>35640000</v>
      </c>
      <c r="J102" s="158">
        <f>2970000*12</f>
        <v>35640000</v>
      </c>
      <c r="K102" s="208">
        <f t="shared" si="8"/>
        <v>0</v>
      </c>
      <c r="L102" s="202">
        <v>42020</v>
      </c>
      <c r="M102" s="180">
        <v>365</v>
      </c>
      <c r="N102" s="202">
        <v>41669</v>
      </c>
      <c r="O102" s="422">
        <v>42039</v>
      </c>
      <c r="P102" s="422">
        <v>42403</v>
      </c>
      <c r="Q102" s="156" t="s">
        <v>304</v>
      </c>
      <c r="R102" s="227" t="s">
        <v>339</v>
      </c>
      <c r="S102" s="447" t="s">
        <v>305</v>
      </c>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152"/>
      <c r="EN102" s="152"/>
      <c r="EO102" s="152"/>
      <c r="EP102" s="152"/>
      <c r="EQ102" s="152"/>
      <c r="ER102" s="152"/>
      <c r="ES102" s="152"/>
      <c r="ET102" s="152"/>
      <c r="EU102" s="152"/>
      <c r="EV102" s="152"/>
      <c r="EW102" s="152"/>
      <c r="EX102" s="152"/>
      <c r="EY102" s="152"/>
      <c r="EZ102" s="152"/>
      <c r="FA102" s="152"/>
      <c r="FB102" s="152"/>
      <c r="FC102" s="152"/>
      <c r="FD102" s="152"/>
      <c r="FE102" s="152"/>
      <c r="FF102" s="152"/>
      <c r="FG102" s="152"/>
      <c r="FH102" s="152"/>
      <c r="FI102" s="152"/>
      <c r="FJ102" s="152"/>
      <c r="FK102" s="152"/>
      <c r="FL102" s="152"/>
      <c r="FM102" s="152"/>
      <c r="FN102" s="152"/>
      <c r="FO102" s="152"/>
      <c r="FP102" s="152"/>
      <c r="FQ102" s="152"/>
      <c r="FR102" s="152"/>
      <c r="FS102" s="152"/>
      <c r="FT102" s="152"/>
      <c r="FU102" s="152"/>
      <c r="FV102" s="152"/>
      <c r="FW102" s="152"/>
      <c r="FX102" s="152"/>
      <c r="FY102" s="152"/>
      <c r="FZ102" s="152"/>
      <c r="GA102" s="152"/>
      <c r="GB102" s="152"/>
      <c r="GC102" s="152"/>
      <c r="GD102" s="152"/>
      <c r="GE102" s="152"/>
      <c r="GF102" s="152"/>
      <c r="GG102" s="152"/>
      <c r="GH102" s="152"/>
      <c r="GI102" s="152"/>
      <c r="GJ102" s="152"/>
      <c r="GK102" s="152"/>
      <c r="GL102" s="152"/>
      <c r="GM102" s="152"/>
      <c r="GN102" s="152"/>
      <c r="GO102" s="152"/>
      <c r="GP102" s="152"/>
      <c r="GQ102" s="152"/>
      <c r="GR102" s="152"/>
      <c r="GS102" s="152"/>
      <c r="GT102" s="152"/>
      <c r="GU102" s="152"/>
      <c r="GV102" s="152"/>
      <c r="GW102" s="152"/>
      <c r="GX102" s="152"/>
      <c r="GY102" s="152"/>
      <c r="GZ102" s="152"/>
      <c r="HA102" s="152"/>
      <c r="HB102" s="152"/>
      <c r="HC102" s="152"/>
      <c r="HD102" s="152"/>
      <c r="HE102" s="152"/>
      <c r="HF102" s="152"/>
      <c r="HG102" s="152"/>
      <c r="HH102" s="152"/>
      <c r="HI102" s="152"/>
      <c r="HJ102" s="152"/>
      <c r="HK102" s="152"/>
      <c r="HL102" s="152"/>
      <c r="HM102" s="152"/>
      <c r="HN102" s="152"/>
      <c r="HO102" s="152"/>
      <c r="HP102" s="152"/>
      <c r="HQ102" s="152"/>
      <c r="HR102" s="152"/>
      <c r="HS102" s="152"/>
      <c r="HT102" s="152"/>
      <c r="HU102" s="152"/>
      <c r="HV102" s="152"/>
      <c r="HW102" s="152"/>
      <c r="HX102" s="152"/>
      <c r="HY102" s="152"/>
    </row>
    <row r="103" spans="1:233" s="223" customFormat="1" ht="117" customHeight="1">
      <c r="A103" s="143">
        <f t="shared" si="7"/>
        <v>93</v>
      </c>
      <c r="B103" s="145" t="s">
        <v>257</v>
      </c>
      <c r="C103" s="144">
        <v>33</v>
      </c>
      <c r="D103" s="224" t="s">
        <v>121</v>
      </c>
      <c r="E103" s="225" t="s">
        <v>26</v>
      </c>
      <c r="F103" s="224" t="s">
        <v>249</v>
      </c>
      <c r="G103" s="221" t="s">
        <v>213</v>
      </c>
      <c r="H103" s="220" t="s">
        <v>99</v>
      </c>
      <c r="I103" s="155">
        <f>1860000*12</f>
        <v>22320000</v>
      </c>
      <c r="J103" s="155">
        <f>1860000*12</f>
        <v>22320000</v>
      </c>
      <c r="K103" s="208">
        <f t="shared" si="8"/>
        <v>0</v>
      </c>
      <c r="L103" s="202">
        <v>42020</v>
      </c>
      <c r="M103" s="180">
        <v>365</v>
      </c>
      <c r="N103" s="202">
        <v>42034</v>
      </c>
      <c r="O103" s="422">
        <v>42044</v>
      </c>
      <c r="P103" s="422">
        <v>42398</v>
      </c>
      <c r="Q103" s="156" t="s">
        <v>304</v>
      </c>
      <c r="R103" s="227" t="s">
        <v>340</v>
      </c>
      <c r="S103" s="447" t="s">
        <v>306</v>
      </c>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52"/>
      <c r="EM103" s="152"/>
      <c r="EN103" s="152"/>
      <c r="EO103" s="152"/>
      <c r="EP103" s="152"/>
      <c r="EQ103" s="152"/>
      <c r="ER103" s="152"/>
      <c r="ES103" s="152"/>
      <c r="ET103" s="152"/>
      <c r="EU103" s="152"/>
      <c r="EV103" s="152"/>
      <c r="EW103" s="152"/>
      <c r="EX103" s="152"/>
      <c r="EY103" s="152"/>
      <c r="EZ103" s="152"/>
      <c r="FA103" s="152"/>
      <c r="FB103" s="152"/>
      <c r="FC103" s="152"/>
      <c r="FD103" s="152"/>
      <c r="FE103" s="152"/>
      <c r="FF103" s="152"/>
      <c r="FG103" s="152"/>
      <c r="FH103" s="152"/>
      <c r="FI103" s="152"/>
      <c r="FJ103" s="152"/>
      <c r="FK103" s="152"/>
      <c r="FL103" s="152"/>
      <c r="FM103" s="152"/>
      <c r="FN103" s="152"/>
      <c r="FO103" s="152"/>
      <c r="FP103" s="152"/>
      <c r="FQ103" s="152"/>
      <c r="FR103" s="152"/>
      <c r="FS103" s="152"/>
      <c r="FT103" s="152"/>
      <c r="FU103" s="152"/>
      <c r="FV103" s="152"/>
      <c r="FW103" s="152"/>
      <c r="FX103" s="152"/>
      <c r="FY103" s="152"/>
      <c r="FZ103" s="152"/>
      <c r="GA103" s="152"/>
      <c r="GB103" s="152"/>
      <c r="GC103" s="152"/>
      <c r="GD103" s="152"/>
      <c r="GE103" s="152"/>
      <c r="GF103" s="152"/>
      <c r="GG103" s="152"/>
      <c r="GH103" s="152"/>
      <c r="GI103" s="152"/>
      <c r="GJ103" s="152"/>
      <c r="GK103" s="152"/>
      <c r="GL103" s="152"/>
      <c r="GM103" s="152"/>
      <c r="GN103" s="152"/>
      <c r="GO103" s="152"/>
      <c r="GP103" s="152"/>
      <c r="GQ103" s="152"/>
      <c r="GR103" s="152"/>
      <c r="GS103" s="152"/>
      <c r="GT103" s="152"/>
      <c r="GU103" s="152"/>
      <c r="GV103" s="152"/>
      <c r="GW103" s="152"/>
      <c r="GX103" s="152"/>
      <c r="GY103" s="152"/>
      <c r="GZ103" s="152"/>
      <c r="HA103" s="152"/>
      <c r="HB103" s="152"/>
      <c r="HC103" s="152"/>
      <c r="HD103" s="152"/>
      <c r="HE103" s="152"/>
      <c r="HF103" s="152"/>
      <c r="HG103" s="152"/>
      <c r="HH103" s="152"/>
      <c r="HI103" s="152"/>
      <c r="HJ103" s="152"/>
      <c r="HK103" s="152"/>
      <c r="HL103" s="152"/>
      <c r="HM103" s="152"/>
      <c r="HN103" s="152"/>
      <c r="HO103" s="152"/>
      <c r="HP103" s="152"/>
      <c r="HQ103" s="152"/>
      <c r="HR103" s="152"/>
      <c r="HS103" s="152"/>
      <c r="HT103" s="152"/>
      <c r="HU103" s="152"/>
      <c r="HV103" s="152"/>
      <c r="HW103" s="152"/>
      <c r="HX103" s="152"/>
      <c r="HY103" s="152"/>
    </row>
    <row r="104" spans="1:233" s="223" customFormat="1" ht="111.75" customHeight="1">
      <c r="A104" s="143">
        <f t="shared" si="7"/>
        <v>94</v>
      </c>
      <c r="B104" s="145" t="s">
        <v>257</v>
      </c>
      <c r="C104" s="144">
        <v>33</v>
      </c>
      <c r="D104" s="224" t="s">
        <v>121</v>
      </c>
      <c r="E104" s="225" t="s">
        <v>26</v>
      </c>
      <c r="F104" s="224" t="s">
        <v>249</v>
      </c>
      <c r="G104" s="221" t="s">
        <v>213</v>
      </c>
      <c r="H104" s="220" t="s">
        <v>99</v>
      </c>
      <c r="I104" s="155">
        <f>1500000*12</f>
        <v>18000000</v>
      </c>
      <c r="J104" s="155">
        <f>1500000*12</f>
        <v>18000000</v>
      </c>
      <c r="K104" s="208">
        <f t="shared" si="8"/>
        <v>0</v>
      </c>
      <c r="L104" s="202">
        <v>42020</v>
      </c>
      <c r="M104" s="180">
        <v>365</v>
      </c>
      <c r="N104" s="202">
        <v>42038</v>
      </c>
      <c r="O104" s="202">
        <v>42044</v>
      </c>
      <c r="P104" s="207">
        <v>42408</v>
      </c>
      <c r="Q104" s="156" t="s">
        <v>345</v>
      </c>
      <c r="R104" s="227" t="s">
        <v>341</v>
      </c>
      <c r="S104" s="447" t="s">
        <v>307</v>
      </c>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52"/>
      <c r="EM104" s="152"/>
      <c r="EN104" s="152"/>
      <c r="EO104" s="152"/>
      <c r="EP104" s="152"/>
      <c r="EQ104" s="152"/>
      <c r="ER104" s="152"/>
      <c r="ES104" s="152"/>
      <c r="ET104" s="152"/>
      <c r="EU104" s="152"/>
      <c r="EV104" s="152"/>
      <c r="EW104" s="152"/>
      <c r="EX104" s="152"/>
      <c r="EY104" s="152"/>
      <c r="EZ104" s="152"/>
      <c r="FA104" s="152"/>
      <c r="FB104" s="152"/>
      <c r="FC104" s="152"/>
      <c r="FD104" s="152"/>
      <c r="FE104" s="152"/>
      <c r="FF104" s="152"/>
      <c r="FG104" s="152"/>
      <c r="FH104" s="152"/>
      <c r="FI104" s="152"/>
      <c r="FJ104" s="152"/>
      <c r="FK104" s="152"/>
      <c r="FL104" s="152"/>
      <c r="FM104" s="152"/>
      <c r="FN104" s="152"/>
      <c r="FO104" s="152"/>
      <c r="FP104" s="152"/>
      <c r="FQ104" s="152"/>
      <c r="FR104" s="152"/>
      <c r="FS104" s="152"/>
      <c r="FT104" s="152"/>
      <c r="FU104" s="152"/>
      <c r="FV104" s="152"/>
      <c r="FW104" s="152"/>
      <c r="FX104" s="152"/>
      <c r="FY104" s="152"/>
      <c r="FZ104" s="152"/>
      <c r="GA104" s="152"/>
      <c r="GB104" s="152"/>
      <c r="GC104" s="152"/>
      <c r="GD104" s="152"/>
      <c r="GE104" s="152"/>
      <c r="GF104" s="152"/>
      <c r="GG104" s="152"/>
      <c r="GH104" s="152"/>
      <c r="GI104" s="152"/>
      <c r="GJ104" s="152"/>
      <c r="GK104" s="152"/>
      <c r="GL104" s="152"/>
      <c r="GM104" s="152"/>
      <c r="GN104" s="152"/>
      <c r="GO104" s="152"/>
      <c r="GP104" s="152"/>
      <c r="GQ104" s="152"/>
      <c r="GR104" s="152"/>
      <c r="GS104" s="152"/>
      <c r="GT104" s="152"/>
      <c r="GU104" s="152"/>
      <c r="GV104" s="152"/>
      <c r="GW104" s="152"/>
      <c r="GX104" s="152"/>
      <c r="GY104" s="152"/>
      <c r="GZ104" s="152"/>
      <c r="HA104" s="152"/>
      <c r="HB104" s="152"/>
      <c r="HC104" s="152"/>
      <c r="HD104" s="152"/>
      <c r="HE104" s="152"/>
      <c r="HF104" s="152"/>
      <c r="HG104" s="152"/>
      <c r="HH104" s="152"/>
      <c r="HI104" s="152"/>
      <c r="HJ104" s="152"/>
      <c r="HK104" s="152"/>
      <c r="HL104" s="152"/>
      <c r="HM104" s="152"/>
      <c r="HN104" s="152"/>
      <c r="HO104" s="152"/>
      <c r="HP104" s="152"/>
      <c r="HQ104" s="152"/>
      <c r="HR104" s="152"/>
      <c r="HS104" s="152"/>
      <c r="HT104" s="152"/>
      <c r="HU104" s="152"/>
      <c r="HV104" s="152"/>
      <c r="HW104" s="152"/>
      <c r="HX104" s="152"/>
      <c r="HY104" s="152"/>
    </row>
    <row r="105" spans="1:233" s="223" customFormat="1" ht="89.25">
      <c r="A105" s="143">
        <f t="shared" si="7"/>
        <v>95</v>
      </c>
      <c r="B105" s="145" t="s">
        <v>257</v>
      </c>
      <c r="C105" s="144">
        <v>33</v>
      </c>
      <c r="D105" s="224" t="s">
        <v>121</v>
      </c>
      <c r="E105" s="225" t="s">
        <v>26</v>
      </c>
      <c r="F105" s="224" t="s">
        <v>249</v>
      </c>
      <c r="G105" s="221" t="s">
        <v>213</v>
      </c>
      <c r="H105" s="220" t="s">
        <v>99</v>
      </c>
      <c r="I105" s="155">
        <f aca="true" t="shared" si="9" ref="I105:J110">1500000*12</f>
        <v>18000000</v>
      </c>
      <c r="J105" s="155">
        <f t="shared" si="9"/>
        <v>18000000</v>
      </c>
      <c r="K105" s="208">
        <f t="shared" si="8"/>
        <v>0</v>
      </c>
      <c r="L105" s="202">
        <v>42020</v>
      </c>
      <c r="M105" s="180">
        <v>365</v>
      </c>
      <c r="N105" s="202">
        <v>42044</v>
      </c>
      <c r="O105" s="202">
        <v>42046</v>
      </c>
      <c r="P105" s="207">
        <v>42410</v>
      </c>
      <c r="Q105" s="156" t="s">
        <v>345</v>
      </c>
      <c r="R105" s="227" t="s">
        <v>308</v>
      </c>
      <c r="S105" s="447" t="s">
        <v>307</v>
      </c>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2"/>
      <c r="EU105" s="152"/>
      <c r="EV105" s="152"/>
      <c r="EW105" s="152"/>
      <c r="EX105" s="152"/>
      <c r="EY105" s="152"/>
      <c r="EZ105" s="152"/>
      <c r="FA105" s="152"/>
      <c r="FB105" s="152"/>
      <c r="FC105" s="152"/>
      <c r="FD105" s="152"/>
      <c r="FE105" s="152"/>
      <c r="FF105" s="152"/>
      <c r="FG105" s="152"/>
      <c r="FH105" s="152"/>
      <c r="FI105" s="152"/>
      <c r="FJ105" s="152"/>
      <c r="FK105" s="152"/>
      <c r="FL105" s="152"/>
      <c r="FM105" s="152"/>
      <c r="FN105" s="152"/>
      <c r="FO105" s="152"/>
      <c r="FP105" s="152"/>
      <c r="FQ105" s="152"/>
      <c r="FR105" s="152"/>
      <c r="FS105" s="152"/>
      <c r="FT105" s="152"/>
      <c r="FU105" s="152"/>
      <c r="FV105" s="152"/>
      <c r="FW105" s="152"/>
      <c r="FX105" s="152"/>
      <c r="FY105" s="152"/>
      <c r="FZ105" s="152"/>
      <c r="GA105" s="152"/>
      <c r="GB105" s="152"/>
      <c r="GC105" s="152"/>
      <c r="GD105" s="152"/>
      <c r="GE105" s="152"/>
      <c r="GF105" s="152"/>
      <c r="GG105" s="152"/>
      <c r="GH105" s="152"/>
      <c r="GI105" s="152"/>
      <c r="GJ105" s="152"/>
      <c r="GK105" s="152"/>
      <c r="GL105" s="152"/>
      <c r="GM105" s="152"/>
      <c r="GN105" s="152"/>
      <c r="GO105" s="152"/>
      <c r="GP105" s="152"/>
      <c r="GQ105" s="152"/>
      <c r="GR105" s="152"/>
      <c r="GS105" s="152"/>
      <c r="GT105" s="152"/>
      <c r="GU105" s="152"/>
      <c r="GV105" s="152"/>
      <c r="GW105" s="152"/>
      <c r="GX105" s="152"/>
      <c r="GY105" s="152"/>
      <c r="GZ105" s="152"/>
      <c r="HA105" s="152"/>
      <c r="HB105" s="152"/>
      <c r="HC105" s="152"/>
      <c r="HD105" s="152"/>
      <c r="HE105" s="152"/>
      <c r="HF105" s="152"/>
      <c r="HG105" s="152"/>
      <c r="HH105" s="152"/>
      <c r="HI105" s="152"/>
      <c r="HJ105" s="152"/>
      <c r="HK105" s="152"/>
      <c r="HL105" s="152"/>
      <c r="HM105" s="152"/>
      <c r="HN105" s="152"/>
      <c r="HO105" s="152"/>
      <c r="HP105" s="152"/>
      <c r="HQ105" s="152"/>
      <c r="HR105" s="152"/>
      <c r="HS105" s="152"/>
      <c r="HT105" s="152"/>
      <c r="HU105" s="152"/>
      <c r="HV105" s="152"/>
      <c r="HW105" s="152"/>
      <c r="HX105" s="152"/>
      <c r="HY105" s="152"/>
    </row>
    <row r="106" spans="1:233" s="223" customFormat="1" ht="89.25">
      <c r="A106" s="143">
        <f t="shared" si="7"/>
        <v>96</v>
      </c>
      <c r="B106" s="145" t="s">
        <v>257</v>
      </c>
      <c r="C106" s="144">
        <v>33</v>
      </c>
      <c r="D106" s="224" t="s">
        <v>121</v>
      </c>
      <c r="E106" s="225" t="s">
        <v>26</v>
      </c>
      <c r="F106" s="224" t="s">
        <v>249</v>
      </c>
      <c r="G106" s="221" t="s">
        <v>213</v>
      </c>
      <c r="H106" s="220" t="s">
        <v>99</v>
      </c>
      <c r="I106" s="155">
        <f t="shared" si="9"/>
        <v>18000000</v>
      </c>
      <c r="J106" s="155">
        <f t="shared" si="9"/>
        <v>18000000</v>
      </c>
      <c r="K106" s="208">
        <f t="shared" si="8"/>
        <v>0</v>
      </c>
      <c r="L106" s="202">
        <v>42020</v>
      </c>
      <c r="M106" s="180">
        <v>365</v>
      </c>
      <c r="N106" s="202">
        <v>42044</v>
      </c>
      <c r="O106" s="202">
        <v>42046</v>
      </c>
      <c r="P106" s="207">
        <v>42410</v>
      </c>
      <c r="Q106" s="156" t="s">
        <v>345</v>
      </c>
      <c r="R106" s="227" t="s">
        <v>308</v>
      </c>
      <c r="S106" s="447" t="s">
        <v>307</v>
      </c>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c r="EM106" s="152"/>
      <c r="EN106" s="152"/>
      <c r="EO106" s="152"/>
      <c r="EP106" s="152"/>
      <c r="EQ106" s="152"/>
      <c r="ER106" s="152"/>
      <c r="ES106" s="152"/>
      <c r="ET106" s="152"/>
      <c r="EU106" s="152"/>
      <c r="EV106" s="152"/>
      <c r="EW106" s="152"/>
      <c r="EX106" s="152"/>
      <c r="EY106" s="152"/>
      <c r="EZ106" s="152"/>
      <c r="FA106" s="152"/>
      <c r="FB106" s="152"/>
      <c r="FC106" s="152"/>
      <c r="FD106" s="152"/>
      <c r="FE106" s="152"/>
      <c r="FF106" s="152"/>
      <c r="FG106" s="152"/>
      <c r="FH106" s="152"/>
      <c r="FI106" s="152"/>
      <c r="FJ106" s="152"/>
      <c r="FK106" s="152"/>
      <c r="FL106" s="152"/>
      <c r="FM106" s="152"/>
      <c r="FN106" s="152"/>
      <c r="FO106" s="152"/>
      <c r="FP106" s="152"/>
      <c r="FQ106" s="152"/>
      <c r="FR106" s="152"/>
      <c r="FS106" s="152"/>
      <c r="FT106" s="152"/>
      <c r="FU106" s="152"/>
      <c r="FV106" s="152"/>
      <c r="FW106" s="152"/>
      <c r="FX106" s="152"/>
      <c r="FY106" s="152"/>
      <c r="FZ106" s="152"/>
      <c r="GA106" s="152"/>
      <c r="GB106" s="152"/>
      <c r="GC106" s="152"/>
      <c r="GD106" s="152"/>
      <c r="GE106" s="152"/>
      <c r="GF106" s="152"/>
      <c r="GG106" s="152"/>
      <c r="GH106" s="152"/>
      <c r="GI106" s="152"/>
      <c r="GJ106" s="152"/>
      <c r="GK106" s="152"/>
      <c r="GL106" s="152"/>
      <c r="GM106" s="152"/>
      <c r="GN106" s="152"/>
      <c r="GO106" s="152"/>
      <c r="GP106" s="152"/>
      <c r="GQ106" s="152"/>
      <c r="GR106" s="152"/>
      <c r="GS106" s="152"/>
      <c r="GT106" s="152"/>
      <c r="GU106" s="152"/>
      <c r="GV106" s="152"/>
      <c r="GW106" s="152"/>
      <c r="GX106" s="152"/>
      <c r="GY106" s="152"/>
      <c r="GZ106" s="152"/>
      <c r="HA106" s="152"/>
      <c r="HB106" s="152"/>
      <c r="HC106" s="152"/>
      <c r="HD106" s="152"/>
      <c r="HE106" s="152"/>
      <c r="HF106" s="152"/>
      <c r="HG106" s="152"/>
      <c r="HH106" s="152"/>
      <c r="HI106" s="152"/>
      <c r="HJ106" s="152"/>
      <c r="HK106" s="152"/>
      <c r="HL106" s="152"/>
      <c r="HM106" s="152"/>
      <c r="HN106" s="152"/>
      <c r="HO106" s="152"/>
      <c r="HP106" s="152"/>
      <c r="HQ106" s="152"/>
      <c r="HR106" s="152"/>
      <c r="HS106" s="152"/>
      <c r="HT106" s="152"/>
      <c r="HU106" s="152"/>
      <c r="HV106" s="152"/>
      <c r="HW106" s="152"/>
      <c r="HX106" s="152"/>
      <c r="HY106" s="152"/>
    </row>
    <row r="107" spans="1:233" s="223" customFormat="1" ht="120" customHeight="1">
      <c r="A107" s="143">
        <f t="shared" si="7"/>
        <v>97</v>
      </c>
      <c r="B107" s="145" t="s">
        <v>257</v>
      </c>
      <c r="C107" s="144">
        <v>33</v>
      </c>
      <c r="D107" s="224" t="s">
        <v>121</v>
      </c>
      <c r="E107" s="225" t="s">
        <v>26</v>
      </c>
      <c r="F107" s="224" t="s">
        <v>249</v>
      </c>
      <c r="G107" s="221" t="s">
        <v>213</v>
      </c>
      <c r="H107" s="220" t="s">
        <v>99</v>
      </c>
      <c r="I107" s="155">
        <f t="shared" si="9"/>
        <v>18000000</v>
      </c>
      <c r="J107" s="155">
        <f t="shared" si="9"/>
        <v>18000000</v>
      </c>
      <c r="K107" s="208">
        <f>I107-J107</f>
        <v>0</v>
      </c>
      <c r="L107" s="202">
        <v>42020</v>
      </c>
      <c r="M107" s="180">
        <v>365</v>
      </c>
      <c r="N107" s="202">
        <v>42046</v>
      </c>
      <c r="O107" s="202">
        <v>42053</v>
      </c>
      <c r="P107" s="207">
        <v>42417</v>
      </c>
      <c r="Q107" s="156" t="s">
        <v>345</v>
      </c>
      <c r="R107" s="227" t="s">
        <v>309</v>
      </c>
      <c r="S107" s="447" t="s">
        <v>307</v>
      </c>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c r="EZ107" s="152"/>
      <c r="FA107" s="152"/>
      <c r="FB107" s="152"/>
      <c r="FC107" s="152"/>
      <c r="FD107" s="152"/>
      <c r="FE107" s="152"/>
      <c r="FF107" s="152"/>
      <c r="FG107" s="152"/>
      <c r="FH107" s="152"/>
      <c r="FI107" s="152"/>
      <c r="FJ107" s="152"/>
      <c r="FK107" s="152"/>
      <c r="FL107" s="152"/>
      <c r="FM107" s="152"/>
      <c r="FN107" s="152"/>
      <c r="FO107" s="152"/>
      <c r="FP107" s="152"/>
      <c r="FQ107" s="152"/>
      <c r="FR107" s="152"/>
      <c r="FS107" s="152"/>
      <c r="FT107" s="152"/>
      <c r="FU107" s="152"/>
      <c r="FV107" s="152"/>
      <c r="FW107" s="152"/>
      <c r="FX107" s="152"/>
      <c r="FY107" s="152"/>
      <c r="FZ107" s="152"/>
      <c r="GA107" s="152"/>
      <c r="GB107" s="152"/>
      <c r="GC107" s="152"/>
      <c r="GD107" s="152"/>
      <c r="GE107" s="152"/>
      <c r="GF107" s="152"/>
      <c r="GG107" s="152"/>
      <c r="GH107" s="152"/>
      <c r="GI107" s="152"/>
      <c r="GJ107" s="152"/>
      <c r="GK107" s="152"/>
      <c r="GL107" s="152"/>
      <c r="GM107" s="152"/>
      <c r="GN107" s="152"/>
      <c r="GO107" s="152"/>
      <c r="GP107" s="152"/>
      <c r="GQ107" s="152"/>
      <c r="GR107" s="152"/>
      <c r="GS107" s="152"/>
      <c r="GT107" s="152"/>
      <c r="GU107" s="152"/>
      <c r="GV107" s="152"/>
      <c r="GW107" s="152"/>
      <c r="GX107" s="152"/>
      <c r="GY107" s="152"/>
      <c r="GZ107" s="152"/>
      <c r="HA107" s="152"/>
      <c r="HB107" s="152"/>
      <c r="HC107" s="152"/>
      <c r="HD107" s="152"/>
      <c r="HE107" s="152"/>
      <c r="HF107" s="152"/>
      <c r="HG107" s="152"/>
      <c r="HH107" s="152"/>
      <c r="HI107" s="152"/>
      <c r="HJ107" s="152"/>
      <c r="HK107" s="152"/>
      <c r="HL107" s="152"/>
      <c r="HM107" s="152"/>
      <c r="HN107" s="152"/>
      <c r="HO107" s="152"/>
      <c r="HP107" s="152"/>
      <c r="HQ107" s="152"/>
      <c r="HR107" s="152"/>
      <c r="HS107" s="152"/>
      <c r="HT107" s="152"/>
      <c r="HU107" s="152"/>
      <c r="HV107" s="152"/>
      <c r="HW107" s="152"/>
      <c r="HX107" s="152"/>
      <c r="HY107" s="152"/>
    </row>
    <row r="108" spans="1:233" s="223" customFormat="1" ht="89.25">
      <c r="A108" s="143">
        <f t="shared" si="7"/>
        <v>98</v>
      </c>
      <c r="B108" s="145" t="s">
        <v>257</v>
      </c>
      <c r="C108" s="144">
        <v>33</v>
      </c>
      <c r="D108" s="224" t="s">
        <v>121</v>
      </c>
      <c r="E108" s="225" t="s">
        <v>26</v>
      </c>
      <c r="F108" s="224" t="s">
        <v>249</v>
      </c>
      <c r="G108" s="221" t="s">
        <v>213</v>
      </c>
      <c r="H108" s="220" t="s">
        <v>99</v>
      </c>
      <c r="I108" s="155">
        <f t="shared" si="9"/>
        <v>18000000</v>
      </c>
      <c r="J108" s="155">
        <v>18000000</v>
      </c>
      <c r="K108" s="208">
        <f>I108-J108</f>
        <v>0</v>
      </c>
      <c r="L108" s="202">
        <v>42020</v>
      </c>
      <c r="M108" s="180">
        <v>365</v>
      </c>
      <c r="N108" s="202">
        <v>42066</v>
      </c>
      <c r="O108" s="202">
        <v>42072</v>
      </c>
      <c r="P108" s="207">
        <v>42437</v>
      </c>
      <c r="Q108" s="156" t="s">
        <v>345</v>
      </c>
      <c r="R108" s="227" t="s">
        <v>309</v>
      </c>
      <c r="S108" s="447" t="s">
        <v>307</v>
      </c>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c r="EZ108" s="152"/>
      <c r="FA108" s="152"/>
      <c r="FB108" s="152"/>
      <c r="FC108" s="152"/>
      <c r="FD108" s="152"/>
      <c r="FE108" s="152"/>
      <c r="FF108" s="152"/>
      <c r="FG108" s="152"/>
      <c r="FH108" s="152"/>
      <c r="FI108" s="152"/>
      <c r="FJ108" s="152"/>
      <c r="FK108" s="152"/>
      <c r="FL108" s="152"/>
      <c r="FM108" s="152"/>
      <c r="FN108" s="152"/>
      <c r="FO108" s="152"/>
      <c r="FP108" s="152"/>
      <c r="FQ108" s="152"/>
      <c r="FR108" s="152"/>
      <c r="FS108" s="152"/>
      <c r="FT108" s="152"/>
      <c r="FU108" s="152"/>
      <c r="FV108" s="152"/>
      <c r="FW108" s="152"/>
      <c r="FX108" s="152"/>
      <c r="FY108" s="152"/>
      <c r="FZ108" s="152"/>
      <c r="GA108" s="152"/>
      <c r="GB108" s="152"/>
      <c r="GC108" s="152"/>
      <c r="GD108" s="152"/>
      <c r="GE108" s="152"/>
      <c r="GF108" s="152"/>
      <c r="GG108" s="152"/>
      <c r="GH108" s="152"/>
      <c r="GI108" s="152"/>
      <c r="GJ108" s="152"/>
      <c r="GK108" s="152"/>
      <c r="GL108" s="152"/>
      <c r="GM108" s="152"/>
      <c r="GN108" s="152"/>
      <c r="GO108" s="152"/>
      <c r="GP108" s="152"/>
      <c r="GQ108" s="152"/>
      <c r="GR108" s="152"/>
      <c r="GS108" s="152"/>
      <c r="GT108" s="152"/>
      <c r="GU108" s="152"/>
      <c r="GV108" s="152"/>
      <c r="GW108" s="152"/>
      <c r="GX108" s="152"/>
      <c r="GY108" s="152"/>
      <c r="GZ108" s="152"/>
      <c r="HA108" s="152"/>
      <c r="HB108" s="152"/>
      <c r="HC108" s="152"/>
      <c r="HD108" s="152"/>
      <c r="HE108" s="152"/>
      <c r="HF108" s="152"/>
      <c r="HG108" s="152"/>
      <c r="HH108" s="152"/>
      <c r="HI108" s="152"/>
      <c r="HJ108" s="152"/>
      <c r="HK108" s="152"/>
      <c r="HL108" s="152"/>
      <c r="HM108" s="152"/>
      <c r="HN108" s="152"/>
      <c r="HO108" s="152"/>
      <c r="HP108" s="152"/>
      <c r="HQ108" s="152"/>
      <c r="HR108" s="152"/>
      <c r="HS108" s="152"/>
      <c r="HT108" s="152"/>
      <c r="HU108" s="152"/>
      <c r="HV108" s="152"/>
      <c r="HW108" s="152"/>
      <c r="HX108" s="152"/>
      <c r="HY108" s="152"/>
    </row>
    <row r="109" spans="1:233" s="223" customFormat="1" ht="89.25">
      <c r="A109" s="143">
        <f t="shared" si="7"/>
        <v>99</v>
      </c>
      <c r="B109" s="145" t="s">
        <v>257</v>
      </c>
      <c r="C109" s="144">
        <v>33</v>
      </c>
      <c r="D109" s="224" t="s">
        <v>121</v>
      </c>
      <c r="E109" s="225" t="s">
        <v>26</v>
      </c>
      <c r="F109" s="224" t="s">
        <v>249</v>
      </c>
      <c r="G109" s="221" t="s">
        <v>213</v>
      </c>
      <c r="H109" s="220" t="s">
        <v>99</v>
      </c>
      <c r="I109" s="155">
        <f t="shared" si="9"/>
        <v>18000000</v>
      </c>
      <c r="J109" s="155">
        <v>18000000</v>
      </c>
      <c r="K109" s="208">
        <f>I109-J109</f>
        <v>0</v>
      </c>
      <c r="L109" s="202">
        <v>42020</v>
      </c>
      <c r="M109" s="180">
        <v>365</v>
      </c>
      <c r="N109" s="202">
        <v>42075</v>
      </c>
      <c r="O109" s="202">
        <v>42076</v>
      </c>
      <c r="P109" s="202">
        <v>42441</v>
      </c>
      <c r="Q109" s="156" t="s">
        <v>345</v>
      </c>
      <c r="R109" s="227" t="s">
        <v>309</v>
      </c>
      <c r="S109" s="447" t="s">
        <v>307</v>
      </c>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c r="EZ109" s="152"/>
      <c r="FA109" s="152"/>
      <c r="FB109" s="152"/>
      <c r="FC109" s="152"/>
      <c r="FD109" s="152"/>
      <c r="FE109" s="152"/>
      <c r="FF109" s="152"/>
      <c r="FG109" s="152"/>
      <c r="FH109" s="152"/>
      <c r="FI109" s="152"/>
      <c r="FJ109" s="152"/>
      <c r="FK109" s="152"/>
      <c r="FL109" s="152"/>
      <c r="FM109" s="152"/>
      <c r="FN109" s="152"/>
      <c r="FO109" s="152"/>
      <c r="FP109" s="152"/>
      <c r="FQ109" s="152"/>
      <c r="FR109" s="152"/>
      <c r="FS109" s="152"/>
      <c r="FT109" s="152"/>
      <c r="FU109" s="152"/>
      <c r="FV109" s="152"/>
      <c r="FW109" s="152"/>
      <c r="FX109" s="152"/>
      <c r="FY109" s="152"/>
      <c r="FZ109" s="152"/>
      <c r="GA109" s="152"/>
      <c r="GB109" s="152"/>
      <c r="GC109" s="152"/>
      <c r="GD109" s="152"/>
      <c r="GE109" s="152"/>
      <c r="GF109" s="152"/>
      <c r="GG109" s="152"/>
      <c r="GH109" s="152"/>
      <c r="GI109" s="152"/>
      <c r="GJ109" s="152"/>
      <c r="GK109" s="152"/>
      <c r="GL109" s="152"/>
      <c r="GM109" s="152"/>
      <c r="GN109" s="152"/>
      <c r="GO109" s="152"/>
      <c r="GP109" s="152"/>
      <c r="GQ109" s="152"/>
      <c r="GR109" s="152"/>
      <c r="GS109" s="152"/>
      <c r="GT109" s="152"/>
      <c r="GU109" s="152"/>
      <c r="GV109" s="152"/>
      <c r="GW109" s="152"/>
      <c r="GX109" s="152"/>
      <c r="GY109" s="152"/>
      <c r="GZ109" s="152"/>
      <c r="HA109" s="152"/>
      <c r="HB109" s="152"/>
      <c r="HC109" s="152"/>
      <c r="HD109" s="152"/>
      <c r="HE109" s="152"/>
      <c r="HF109" s="152"/>
      <c r="HG109" s="152"/>
      <c r="HH109" s="152"/>
      <c r="HI109" s="152"/>
      <c r="HJ109" s="152"/>
      <c r="HK109" s="152"/>
      <c r="HL109" s="152"/>
      <c r="HM109" s="152"/>
      <c r="HN109" s="152"/>
      <c r="HO109" s="152"/>
      <c r="HP109" s="152"/>
      <c r="HQ109" s="152"/>
      <c r="HR109" s="152"/>
      <c r="HS109" s="152"/>
      <c r="HT109" s="152"/>
      <c r="HU109" s="152"/>
      <c r="HV109" s="152"/>
      <c r="HW109" s="152"/>
      <c r="HX109" s="152"/>
      <c r="HY109" s="152"/>
    </row>
    <row r="110" spans="1:233" s="223" customFormat="1" ht="89.25">
      <c r="A110" s="143">
        <f t="shared" si="7"/>
        <v>100</v>
      </c>
      <c r="B110" s="145" t="s">
        <v>257</v>
      </c>
      <c r="C110" s="144">
        <v>33</v>
      </c>
      <c r="D110" s="224" t="s">
        <v>121</v>
      </c>
      <c r="E110" s="225" t="s">
        <v>26</v>
      </c>
      <c r="F110" s="224" t="s">
        <v>249</v>
      </c>
      <c r="G110" s="221" t="s">
        <v>213</v>
      </c>
      <c r="H110" s="220" t="s">
        <v>99</v>
      </c>
      <c r="I110" s="155">
        <f t="shared" si="9"/>
        <v>18000000</v>
      </c>
      <c r="J110" s="155">
        <v>18000000</v>
      </c>
      <c r="K110" s="208">
        <f>I110-J110</f>
        <v>0</v>
      </c>
      <c r="L110" s="202">
        <v>42020</v>
      </c>
      <c r="M110" s="180">
        <v>365</v>
      </c>
      <c r="N110" s="202">
        <v>42076</v>
      </c>
      <c r="O110" s="202">
        <v>42081</v>
      </c>
      <c r="P110" s="202">
        <v>42446</v>
      </c>
      <c r="Q110" s="156" t="s">
        <v>345</v>
      </c>
      <c r="R110" s="227" t="s">
        <v>309</v>
      </c>
      <c r="S110" s="447" t="s">
        <v>307</v>
      </c>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c r="EZ110" s="152"/>
      <c r="FA110" s="152"/>
      <c r="FB110" s="152"/>
      <c r="FC110" s="152"/>
      <c r="FD110" s="152"/>
      <c r="FE110" s="152"/>
      <c r="FF110" s="152"/>
      <c r="FG110" s="152"/>
      <c r="FH110" s="152"/>
      <c r="FI110" s="152"/>
      <c r="FJ110" s="152"/>
      <c r="FK110" s="152"/>
      <c r="FL110" s="152"/>
      <c r="FM110" s="152"/>
      <c r="FN110" s="152"/>
      <c r="FO110" s="152"/>
      <c r="FP110" s="152"/>
      <c r="FQ110" s="152"/>
      <c r="FR110" s="152"/>
      <c r="FS110" s="152"/>
      <c r="FT110" s="152"/>
      <c r="FU110" s="152"/>
      <c r="FV110" s="152"/>
      <c r="FW110" s="152"/>
      <c r="FX110" s="152"/>
      <c r="FY110" s="152"/>
      <c r="FZ110" s="152"/>
      <c r="GA110" s="152"/>
      <c r="GB110" s="152"/>
      <c r="GC110" s="152"/>
      <c r="GD110" s="152"/>
      <c r="GE110" s="152"/>
      <c r="GF110" s="152"/>
      <c r="GG110" s="152"/>
      <c r="GH110" s="152"/>
      <c r="GI110" s="152"/>
      <c r="GJ110" s="152"/>
      <c r="GK110" s="152"/>
      <c r="GL110" s="152"/>
      <c r="GM110" s="152"/>
      <c r="GN110" s="152"/>
      <c r="GO110" s="152"/>
      <c r="GP110" s="152"/>
      <c r="GQ110" s="152"/>
      <c r="GR110" s="152"/>
      <c r="GS110" s="152"/>
      <c r="GT110" s="152"/>
      <c r="GU110" s="152"/>
      <c r="GV110" s="152"/>
      <c r="GW110" s="152"/>
      <c r="GX110" s="152"/>
      <c r="GY110" s="152"/>
      <c r="GZ110" s="152"/>
      <c r="HA110" s="152"/>
      <c r="HB110" s="152"/>
      <c r="HC110" s="152"/>
      <c r="HD110" s="152"/>
      <c r="HE110" s="152"/>
      <c r="HF110" s="152"/>
      <c r="HG110" s="152"/>
      <c r="HH110" s="152"/>
      <c r="HI110" s="152"/>
      <c r="HJ110" s="152"/>
      <c r="HK110" s="152"/>
      <c r="HL110" s="152"/>
      <c r="HM110" s="152"/>
      <c r="HN110" s="152"/>
      <c r="HO110" s="152"/>
      <c r="HP110" s="152"/>
      <c r="HQ110" s="152"/>
      <c r="HR110" s="152"/>
      <c r="HS110" s="152"/>
      <c r="HT110" s="152"/>
      <c r="HU110" s="152"/>
      <c r="HV110" s="152"/>
      <c r="HW110" s="152"/>
      <c r="HX110" s="152"/>
      <c r="HY110" s="152"/>
    </row>
    <row r="111" spans="1:233" s="223" customFormat="1" ht="91.5" customHeight="1">
      <c r="A111" s="143">
        <f t="shared" si="7"/>
        <v>101</v>
      </c>
      <c r="B111" s="145" t="s">
        <v>257</v>
      </c>
      <c r="C111" s="144">
        <v>33</v>
      </c>
      <c r="D111" s="224" t="s">
        <v>121</v>
      </c>
      <c r="E111" s="225" t="s">
        <v>26</v>
      </c>
      <c r="F111" s="224" t="s">
        <v>249</v>
      </c>
      <c r="G111" s="221" t="s">
        <v>127</v>
      </c>
      <c r="H111" s="220" t="s">
        <v>99</v>
      </c>
      <c r="I111" s="155">
        <v>310840000</v>
      </c>
      <c r="J111" s="154"/>
      <c r="K111" s="158"/>
      <c r="L111" s="160">
        <v>42053</v>
      </c>
      <c r="M111" s="159">
        <v>180</v>
      </c>
      <c r="N111" s="202">
        <f>L111+84</f>
        <v>42137</v>
      </c>
      <c r="O111" s="202">
        <f>N111+5</f>
        <v>42142</v>
      </c>
      <c r="P111" s="202">
        <f>O111+M111</f>
        <v>42322</v>
      </c>
      <c r="Q111" s="228" t="s">
        <v>67</v>
      </c>
      <c r="R111" s="227" t="s">
        <v>310</v>
      </c>
      <c r="S111" s="447" t="s">
        <v>78</v>
      </c>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2"/>
      <c r="FU111" s="152"/>
      <c r="FV111" s="152"/>
      <c r="FW111" s="152"/>
      <c r="FX111" s="152"/>
      <c r="FY111" s="152"/>
      <c r="FZ111" s="152"/>
      <c r="GA111" s="152"/>
      <c r="GB111" s="152"/>
      <c r="GC111" s="152"/>
      <c r="GD111" s="152"/>
      <c r="GE111" s="152"/>
      <c r="GF111" s="152"/>
      <c r="GG111" s="152"/>
      <c r="GH111" s="152"/>
      <c r="GI111" s="152"/>
      <c r="GJ111" s="152"/>
      <c r="GK111" s="152"/>
      <c r="GL111" s="152"/>
      <c r="GM111" s="152"/>
      <c r="GN111" s="152"/>
      <c r="GO111" s="152"/>
      <c r="GP111" s="152"/>
      <c r="GQ111" s="152"/>
      <c r="GR111" s="152"/>
      <c r="GS111" s="152"/>
      <c r="GT111" s="152"/>
      <c r="GU111" s="152"/>
      <c r="GV111" s="152"/>
      <c r="GW111" s="152"/>
      <c r="GX111" s="152"/>
      <c r="GY111" s="152"/>
      <c r="GZ111" s="152"/>
      <c r="HA111" s="152"/>
      <c r="HB111" s="152"/>
      <c r="HC111" s="152"/>
      <c r="HD111" s="152"/>
      <c r="HE111" s="152"/>
      <c r="HF111" s="152"/>
      <c r="HG111" s="152"/>
      <c r="HH111" s="152"/>
      <c r="HI111" s="152"/>
      <c r="HJ111" s="152"/>
      <c r="HK111" s="152"/>
      <c r="HL111" s="152"/>
      <c r="HM111" s="152"/>
      <c r="HN111" s="152"/>
      <c r="HO111" s="152"/>
      <c r="HP111" s="152"/>
      <c r="HQ111" s="152"/>
      <c r="HR111" s="152"/>
      <c r="HS111" s="152"/>
      <c r="HT111" s="152"/>
      <c r="HU111" s="152"/>
      <c r="HV111" s="152"/>
      <c r="HW111" s="152"/>
      <c r="HX111" s="152"/>
      <c r="HY111" s="152"/>
    </row>
    <row r="112" spans="1:233" s="223" customFormat="1" ht="76.5">
      <c r="A112" s="143">
        <f t="shared" si="7"/>
        <v>102</v>
      </c>
      <c r="B112" s="145" t="s">
        <v>257</v>
      </c>
      <c r="C112" s="144">
        <v>33</v>
      </c>
      <c r="D112" s="224" t="s">
        <v>121</v>
      </c>
      <c r="E112" s="225" t="s">
        <v>26</v>
      </c>
      <c r="F112" s="224" t="s">
        <v>249</v>
      </c>
      <c r="G112" s="224" t="s">
        <v>212</v>
      </c>
      <c r="H112" s="224" t="s">
        <v>250</v>
      </c>
      <c r="I112" s="155">
        <v>1500000000</v>
      </c>
      <c r="J112" s="158"/>
      <c r="K112" s="158"/>
      <c r="L112" s="160">
        <v>42079</v>
      </c>
      <c r="M112" s="159">
        <v>180</v>
      </c>
      <c r="N112" s="160">
        <v>42185</v>
      </c>
      <c r="O112" s="160">
        <v>42186</v>
      </c>
      <c r="P112" s="425">
        <v>42366</v>
      </c>
      <c r="Q112" s="221" t="s">
        <v>65</v>
      </c>
      <c r="R112" s="228" t="s">
        <v>261</v>
      </c>
      <c r="S112" s="453" t="s">
        <v>258</v>
      </c>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2"/>
      <c r="EZ112" s="152"/>
      <c r="FA112" s="152"/>
      <c r="FB112" s="152"/>
      <c r="FC112" s="152"/>
      <c r="FD112" s="152"/>
      <c r="FE112" s="152"/>
      <c r="FF112" s="152"/>
      <c r="FG112" s="152"/>
      <c r="FH112" s="152"/>
      <c r="FI112" s="152"/>
      <c r="FJ112" s="152"/>
      <c r="FK112" s="152"/>
      <c r="FL112" s="152"/>
      <c r="FM112" s="152"/>
      <c r="FN112" s="152"/>
      <c r="FO112" s="152"/>
      <c r="FP112" s="152"/>
      <c r="FQ112" s="152"/>
      <c r="FR112" s="152"/>
      <c r="FS112" s="152"/>
      <c r="FT112" s="152"/>
      <c r="FU112" s="152"/>
      <c r="FV112" s="152"/>
      <c r="FW112" s="152"/>
      <c r="FX112" s="152"/>
      <c r="FY112" s="152"/>
      <c r="FZ112" s="152"/>
      <c r="GA112" s="152"/>
      <c r="GB112" s="152"/>
      <c r="GC112" s="152"/>
      <c r="GD112" s="152"/>
      <c r="GE112" s="152"/>
      <c r="GF112" s="152"/>
      <c r="GG112" s="152"/>
      <c r="GH112" s="152"/>
      <c r="GI112" s="152"/>
      <c r="GJ112" s="152"/>
      <c r="GK112" s="152"/>
      <c r="GL112" s="152"/>
      <c r="GM112" s="152"/>
      <c r="GN112" s="152"/>
      <c r="GO112" s="152"/>
      <c r="GP112" s="152"/>
      <c r="GQ112" s="152"/>
      <c r="GR112" s="152"/>
      <c r="GS112" s="152"/>
      <c r="GT112" s="152"/>
      <c r="GU112" s="152"/>
      <c r="GV112" s="152"/>
      <c r="GW112" s="152"/>
      <c r="GX112" s="152"/>
      <c r="GY112" s="152"/>
      <c r="GZ112" s="152"/>
      <c r="HA112" s="152"/>
      <c r="HB112" s="152"/>
      <c r="HC112" s="152"/>
      <c r="HD112" s="152"/>
      <c r="HE112" s="152"/>
      <c r="HF112" s="152"/>
      <c r="HG112" s="152"/>
      <c r="HH112" s="152"/>
      <c r="HI112" s="152"/>
      <c r="HJ112" s="152"/>
      <c r="HK112" s="152"/>
      <c r="HL112" s="152"/>
      <c r="HM112" s="152"/>
      <c r="HN112" s="152"/>
      <c r="HO112" s="152"/>
      <c r="HP112" s="152"/>
      <c r="HQ112" s="152"/>
      <c r="HR112" s="152"/>
      <c r="HS112" s="152"/>
      <c r="HT112" s="152"/>
      <c r="HU112" s="152"/>
      <c r="HV112" s="152"/>
      <c r="HW112" s="152"/>
      <c r="HX112" s="152"/>
      <c r="HY112" s="152"/>
    </row>
    <row r="113" spans="1:233" s="223" customFormat="1" ht="76.5">
      <c r="A113" s="143">
        <f t="shared" si="7"/>
        <v>103</v>
      </c>
      <c r="B113" s="145" t="s">
        <v>257</v>
      </c>
      <c r="C113" s="144">
        <v>33</v>
      </c>
      <c r="D113" s="224" t="s">
        <v>121</v>
      </c>
      <c r="E113" s="225" t="s">
        <v>26</v>
      </c>
      <c r="F113" s="224" t="s">
        <v>249</v>
      </c>
      <c r="G113" s="224" t="s">
        <v>50</v>
      </c>
      <c r="H113" s="163" t="s">
        <v>259</v>
      </c>
      <c r="I113" s="155">
        <f>120000000-8150393</f>
        <v>111849607</v>
      </c>
      <c r="J113" s="158"/>
      <c r="K113" s="158"/>
      <c r="L113" s="160">
        <v>42079</v>
      </c>
      <c r="M113" s="159">
        <v>180</v>
      </c>
      <c r="N113" s="160">
        <v>42185</v>
      </c>
      <c r="O113" s="160">
        <v>42186</v>
      </c>
      <c r="P113" s="425">
        <v>42366</v>
      </c>
      <c r="Q113" s="221" t="s">
        <v>65</v>
      </c>
      <c r="R113" s="168" t="s">
        <v>262</v>
      </c>
      <c r="S113" s="454" t="s">
        <v>260</v>
      </c>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52"/>
      <c r="EM113" s="152"/>
      <c r="EN113" s="152"/>
      <c r="EO113" s="152"/>
      <c r="EP113" s="152"/>
      <c r="EQ113" s="152"/>
      <c r="ER113" s="152"/>
      <c r="ES113" s="152"/>
      <c r="ET113" s="152"/>
      <c r="EU113" s="152"/>
      <c r="EV113" s="152"/>
      <c r="EW113" s="152"/>
      <c r="EX113" s="152"/>
      <c r="EY113" s="152"/>
      <c r="EZ113" s="152"/>
      <c r="FA113" s="152"/>
      <c r="FB113" s="152"/>
      <c r="FC113" s="152"/>
      <c r="FD113" s="152"/>
      <c r="FE113" s="152"/>
      <c r="FF113" s="152"/>
      <c r="FG113" s="152"/>
      <c r="FH113" s="152"/>
      <c r="FI113" s="152"/>
      <c r="FJ113" s="152"/>
      <c r="FK113" s="152"/>
      <c r="FL113" s="152"/>
      <c r="FM113" s="152"/>
      <c r="FN113" s="152"/>
      <c r="FO113" s="152"/>
      <c r="FP113" s="152"/>
      <c r="FQ113" s="152"/>
      <c r="FR113" s="152"/>
      <c r="FS113" s="152"/>
      <c r="FT113" s="152"/>
      <c r="FU113" s="152"/>
      <c r="FV113" s="152"/>
      <c r="FW113" s="152"/>
      <c r="FX113" s="152"/>
      <c r="FY113" s="152"/>
      <c r="FZ113" s="152"/>
      <c r="GA113" s="152"/>
      <c r="GB113" s="152"/>
      <c r="GC113" s="152"/>
      <c r="GD113" s="152"/>
      <c r="GE113" s="152"/>
      <c r="GF113" s="152"/>
      <c r="GG113" s="152"/>
      <c r="GH113" s="152"/>
      <c r="GI113" s="152"/>
      <c r="GJ113" s="152"/>
      <c r="GK113" s="152"/>
      <c r="GL113" s="152"/>
      <c r="GM113" s="152"/>
      <c r="GN113" s="152"/>
      <c r="GO113" s="152"/>
      <c r="GP113" s="152"/>
      <c r="GQ113" s="152"/>
      <c r="GR113" s="152"/>
      <c r="GS113" s="152"/>
      <c r="GT113" s="152"/>
      <c r="GU113" s="152"/>
      <c r="GV113" s="152"/>
      <c r="GW113" s="152"/>
      <c r="GX113" s="152"/>
      <c r="GY113" s="152"/>
      <c r="GZ113" s="152"/>
      <c r="HA113" s="152"/>
      <c r="HB113" s="152"/>
      <c r="HC113" s="152"/>
      <c r="HD113" s="152"/>
      <c r="HE113" s="152"/>
      <c r="HF113" s="152"/>
      <c r="HG113" s="152"/>
      <c r="HH113" s="152"/>
      <c r="HI113" s="152"/>
      <c r="HJ113" s="152"/>
      <c r="HK113" s="152"/>
      <c r="HL113" s="152"/>
      <c r="HM113" s="152"/>
      <c r="HN113" s="152"/>
      <c r="HO113" s="152"/>
      <c r="HP113" s="152"/>
      <c r="HQ113" s="152"/>
      <c r="HR113" s="152"/>
      <c r="HS113" s="152"/>
      <c r="HT113" s="152"/>
      <c r="HU113" s="152"/>
      <c r="HV113" s="152"/>
      <c r="HW113" s="152"/>
      <c r="HX113" s="152"/>
      <c r="HY113" s="152"/>
    </row>
    <row r="114" spans="1:234" s="170" customFormat="1" ht="88.5" customHeight="1">
      <c r="A114" s="143">
        <f t="shared" si="7"/>
        <v>104</v>
      </c>
      <c r="B114" s="233" t="s">
        <v>257</v>
      </c>
      <c r="C114" s="235">
        <v>33</v>
      </c>
      <c r="D114" s="224" t="s">
        <v>121</v>
      </c>
      <c r="E114" s="225" t="s">
        <v>26</v>
      </c>
      <c r="F114" s="224" t="s">
        <v>249</v>
      </c>
      <c r="G114" s="224" t="s">
        <v>101</v>
      </c>
      <c r="H114" s="163" t="s">
        <v>250</v>
      </c>
      <c r="I114" s="195">
        <f>8150393</f>
        <v>8150393</v>
      </c>
      <c r="J114" s="195">
        <f>8150393</f>
        <v>8150393</v>
      </c>
      <c r="K114" s="358">
        <f>I114-J114</f>
        <v>0</v>
      </c>
      <c r="L114" s="287">
        <v>42006</v>
      </c>
      <c r="M114" s="180">
        <v>27</v>
      </c>
      <c r="N114" s="287">
        <v>42027</v>
      </c>
      <c r="O114" s="304">
        <v>42027</v>
      </c>
      <c r="P114" s="304">
        <v>42039</v>
      </c>
      <c r="Q114" s="221" t="s">
        <v>485</v>
      </c>
      <c r="R114" s="168" t="s">
        <v>578</v>
      </c>
      <c r="S114" s="454" t="s">
        <v>579</v>
      </c>
      <c r="T114" s="354"/>
      <c r="U114" s="354"/>
      <c r="V114" s="354"/>
      <c r="W114" s="354"/>
      <c r="X114" s="354"/>
      <c r="Y114" s="354"/>
      <c r="Z114" s="354"/>
      <c r="AA114" s="354"/>
      <c r="AB114" s="354"/>
      <c r="AC114" s="354"/>
      <c r="AD114" s="354"/>
      <c r="AE114" s="354"/>
      <c r="AF114" s="354"/>
      <c r="AG114" s="354"/>
      <c r="AH114" s="354"/>
      <c r="AI114" s="354"/>
      <c r="AJ114" s="354"/>
      <c r="AK114" s="354"/>
      <c r="AL114" s="354"/>
      <c r="AM114" s="354"/>
      <c r="AN114" s="354"/>
      <c r="AO114" s="354"/>
      <c r="AP114" s="354"/>
      <c r="AQ114" s="354"/>
      <c r="AR114" s="354"/>
      <c r="AS114" s="354"/>
      <c r="AT114" s="354"/>
      <c r="AU114" s="354"/>
      <c r="AV114" s="354"/>
      <c r="AW114" s="354"/>
      <c r="AX114" s="354"/>
      <c r="AY114" s="354"/>
      <c r="AZ114" s="354"/>
      <c r="BA114" s="354"/>
      <c r="BB114" s="354"/>
      <c r="BC114" s="354"/>
      <c r="BD114" s="354"/>
      <c r="BE114" s="354"/>
      <c r="BF114" s="354"/>
      <c r="BG114" s="354"/>
      <c r="BH114" s="354"/>
      <c r="BI114" s="354"/>
      <c r="BJ114" s="354"/>
      <c r="BK114" s="354"/>
      <c r="BL114" s="354"/>
      <c r="BM114" s="354"/>
      <c r="BN114" s="354"/>
      <c r="BO114" s="354"/>
      <c r="BP114" s="354"/>
      <c r="BQ114" s="354"/>
      <c r="BR114" s="354"/>
      <c r="BS114" s="354"/>
      <c r="BT114" s="354"/>
      <c r="BU114" s="354"/>
      <c r="BV114" s="354"/>
      <c r="BW114" s="354"/>
      <c r="BX114" s="354"/>
      <c r="BY114" s="354"/>
      <c r="BZ114" s="354"/>
      <c r="CA114" s="354"/>
      <c r="CB114" s="354"/>
      <c r="CC114" s="354"/>
      <c r="CD114" s="354"/>
      <c r="CE114" s="354"/>
      <c r="CF114" s="354"/>
      <c r="CG114" s="354"/>
      <c r="CH114" s="354"/>
      <c r="CI114" s="354"/>
      <c r="CJ114" s="354"/>
      <c r="CK114" s="354"/>
      <c r="CL114" s="354"/>
      <c r="CM114" s="354"/>
      <c r="CN114" s="354"/>
      <c r="CO114" s="354"/>
      <c r="CP114" s="354"/>
      <c r="CQ114" s="354"/>
      <c r="CR114" s="354"/>
      <c r="CS114" s="354"/>
      <c r="CT114" s="354"/>
      <c r="CU114" s="354"/>
      <c r="CV114" s="354"/>
      <c r="CW114" s="354"/>
      <c r="CX114" s="354"/>
      <c r="CY114" s="354"/>
      <c r="CZ114" s="354"/>
      <c r="DA114" s="354"/>
      <c r="DB114" s="354"/>
      <c r="DC114" s="354"/>
      <c r="DD114" s="354"/>
      <c r="DE114" s="354"/>
      <c r="DF114" s="354"/>
      <c r="DG114" s="354"/>
      <c r="DH114" s="354"/>
      <c r="DI114" s="354"/>
      <c r="DJ114" s="354"/>
      <c r="DK114" s="354"/>
      <c r="DL114" s="354"/>
      <c r="DM114" s="354"/>
      <c r="DN114" s="354"/>
      <c r="DO114" s="354"/>
      <c r="DP114" s="354"/>
      <c r="DQ114" s="354"/>
      <c r="DR114" s="354"/>
      <c r="DS114" s="354"/>
      <c r="DT114" s="354"/>
      <c r="DU114" s="354"/>
      <c r="DV114" s="354"/>
      <c r="DW114" s="354"/>
      <c r="DX114" s="354"/>
      <c r="DY114" s="354"/>
      <c r="DZ114" s="354"/>
      <c r="EA114" s="354"/>
      <c r="EB114" s="354"/>
      <c r="EC114" s="354"/>
      <c r="ED114" s="354"/>
      <c r="EE114" s="354"/>
      <c r="EF114" s="354"/>
      <c r="EG114" s="354"/>
      <c r="EH114" s="354"/>
      <c r="EI114" s="354"/>
      <c r="EJ114" s="354"/>
      <c r="EK114" s="354"/>
      <c r="EL114" s="354"/>
      <c r="EM114" s="354"/>
      <c r="EN114" s="354"/>
      <c r="EO114" s="354"/>
      <c r="EP114" s="354"/>
      <c r="EQ114" s="354"/>
      <c r="ER114" s="354"/>
      <c r="ES114" s="354"/>
      <c r="ET114" s="354"/>
      <c r="EU114" s="354"/>
      <c r="EV114" s="354"/>
      <c r="EW114" s="354"/>
      <c r="EX114" s="354"/>
      <c r="EY114" s="354"/>
      <c r="EZ114" s="354"/>
      <c r="FA114" s="354"/>
      <c r="FB114" s="354"/>
      <c r="FC114" s="354"/>
      <c r="FD114" s="354"/>
      <c r="FE114" s="354"/>
      <c r="FF114" s="354"/>
      <c r="FG114" s="354"/>
      <c r="FH114" s="354"/>
      <c r="FI114" s="354"/>
      <c r="FJ114" s="354"/>
      <c r="FK114" s="354"/>
      <c r="FL114" s="354"/>
      <c r="FM114" s="354"/>
      <c r="FN114" s="354"/>
      <c r="FO114" s="354"/>
      <c r="FP114" s="354"/>
      <c r="FQ114" s="354"/>
      <c r="FR114" s="354"/>
      <c r="FS114" s="354"/>
      <c r="FT114" s="354"/>
      <c r="FU114" s="354"/>
      <c r="FV114" s="354"/>
      <c r="FW114" s="354"/>
      <c r="FX114" s="354"/>
      <c r="FY114" s="354"/>
      <c r="FZ114" s="354"/>
      <c r="GA114" s="354"/>
      <c r="GB114" s="354"/>
      <c r="GC114" s="354"/>
      <c r="GD114" s="354"/>
      <c r="GE114" s="354"/>
      <c r="GF114" s="354"/>
      <c r="GG114" s="354"/>
      <c r="GH114" s="354"/>
      <c r="GI114" s="354"/>
      <c r="GJ114" s="354"/>
      <c r="GK114" s="354"/>
      <c r="GL114" s="354"/>
      <c r="GM114" s="354"/>
      <c r="GN114" s="354"/>
      <c r="GO114" s="354"/>
      <c r="GP114" s="354"/>
      <c r="GQ114" s="354"/>
      <c r="GR114" s="354"/>
      <c r="GS114" s="354"/>
      <c r="GT114" s="354"/>
      <c r="GU114" s="354"/>
      <c r="GV114" s="354"/>
      <c r="GW114" s="354"/>
      <c r="GX114" s="354"/>
      <c r="GY114" s="354"/>
      <c r="GZ114" s="354"/>
      <c r="HA114" s="354"/>
      <c r="HB114" s="354"/>
      <c r="HC114" s="354"/>
      <c r="HD114" s="354"/>
      <c r="HE114" s="354"/>
      <c r="HF114" s="354"/>
      <c r="HG114" s="354"/>
      <c r="HH114" s="354"/>
      <c r="HI114" s="354"/>
      <c r="HJ114" s="354"/>
      <c r="HK114" s="354"/>
      <c r="HL114" s="354"/>
      <c r="HM114" s="354"/>
      <c r="HN114" s="354"/>
      <c r="HO114" s="354"/>
      <c r="HP114" s="354"/>
      <c r="HQ114" s="354"/>
      <c r="HR114" s="354"/>
      <c r="HS114" s="354"/>
      <c r="HT114" s="354"/>
      <c r="HU114" s="354"/>
      <c r="HV114" s="354"/>
      <c r="HW114" s="354"/>
      <c r="HX114" s="354"/>
      <c r="HY114" s="354"/>
      <c r="HZ114" s="354"/>
    </row>
    <row r="115" spans="1:233" s="223" customFormat="1" ht="63.75" customHeight="1">
      <c r="A115" s="143">
        <f t="shared" si="7"/>
        <v>105</v>
      </c>
      <c r="B115" s="145" t="s">
        <v>257</v>
      </c>
      <c r="C115" s="144">
        <v>33</v>
      </c>
      <c r="D115" s="224" t="s">
        <v>121</v>
      </c>
      <c r="E115" s="225" t="s">
        <v>26</v>
      </c>
      <c r="F115" s="224" t="s">
        <v>249</v>
      </c>
      <c r="G115" s="224" t="s">
        <v>408</v>
      </c>
      <c r="H115" s="163" t="s">
        <v>102</v>
      </c>
      <c r="I115" s="195">
        <f>27118493-12200993</f>
        <v>14917500</v>
      </c>
      <c r="J115" s="291">
        <v>14917500</v>
      </c>
      <c r="K115" s="353">
        <f>I115-J115</f>
        <v>0</v>
      </c>
      <c r="L115" s="202">
        <v>42053</v>
      </c>
      <c r="M115" s="180">
        <v>30</v>
      </c>
      <c r="N115" s="202">
        <v>42089</v>
      </c>
      <c r="O115" s="202">
        <v>42101</v>
      </c>
      <c r="P115" s="207">
        <v>42130</v>
      </c>
      <c r="Q115" s="355" t="s">
        <v>409</v>
      </c>
      <c r="R115" s="168" t="s">
        <v>583</v>
      </c>
      <c r="S115" s="454" t="s">
        <v>410</v>
      </c>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2"/>
      <c r="EN115" s="152"/>
      <c r="EO115" s="152"/>
      <c r="EP115" s="152"/>
      <c r="EQ115" s="152"/>
      <c r="ER115" s="152"/>
      <c r="ES115" s="152"/>
      <c r="ET115" s="152"/>
      <c r="EU115" s="152"/>
      <c r="EV115" s="152"/>
      <c r="EW115" s="152"/>
      <c r="EX115" s="152"/>
      <c r="EY115" s="152"/>
      <c r="EZ115" s="152"/>
      <c r="FA115" s="152"/>
      <c r="FB115" s="152"/>
      <c r="FC115" s="152"/>
      <c r="FD115" s="152"/>
      <c r="FE115" s="152"/>
      <c r="FF115" s="152"/>
      <c r="FG115" s="152"/>
      <c r="FH115" s="152"/>
      <c r="FI115" s="152"/>
      <c r="FJ115" s="152"/>
      <c r="FK115" s="152"/>
      <c r="FL115" s="152"/>
      <c r="FM115" s="152"/>
      <c r="FN115" s="152"/>
      <c r="FO115" s="152"/>
      <c r="FP115" s="152"/>
      <c r="FQ115" s="152"/>
      <c r="FR115" s="152"/>
      <c r="FS115" s="152"/>
      <c r="FT115" s="152"/>
      <c r="FU115" s="152"/>
      <c r="FV115" s="152"/>
      <c r="FW115" s="152"/>
      <c r="FX115" s="152"/>
      <c r="FY115" s="152"/>
      <c r="FZ115" s="152"/>
      <c r="GA115" s="152"/>
      <c r="GB115" s="152"/>
      <c r="GC115" s="152"/>
      <c r="GD115" s="152"/>
      <c r="GE115" s="152"/>
      <c r="GF115" s="152"/>
      <c r="GG115" s="152"/>
      <c r="GH115" s="152"/>
      <c r="GI115" s="152"/>
      <c r="GJ115" s="152"/>
      <c r="GK115" s="152"/>
      <c r="GL115" s="152"/>
      <c r="GM115" s="152"/>
      <c r="GN115" s="152"/>
      <c r="GO115" s="152"/>
      <c r="GP115" s="152"/>
      <c r="GQ115" s="152"/>
      <c r="GR115" s="152"/>
      <c r="GS115" s="152"/>
      <c r="GT115" s="152"/>
      <c r="GU115" s="152"/>
      <c r="GV115" s="152"/>
      <c r="GW115" s="152"/>
      <c r="GX115" s="152"/>
      <c r="GY115" s="152"/>
      <c r="GZ115" s="152"/>
      <c r="HA115" s="152"/>
      <c r="HB115" s="152"/>
      <c r="HC115" s="152"/>
      <c r="HD115" s="152"/>
      <c r="HE115" s="152"/>
      <c r="HF115" s="152"/>
      <c r="HG115" s="152"/>
      <c r="HH115" s="152"/>
      <c r="HI115" s="152"/>
      <c r="HJ115" s="152"/>
      <c r="HK115" s="152"/>
      <c r="HL115" s="152"/>
      <c r="HM115" s="152"/>
      <c r="HN115" s="152"/>
      <c r="HO115" s="152"/>
      <c r="HP115" s="152"/>
      <c r="HQ115" s="152"/>
      <c r="HR115" s="152"/>
      <c r="HS115" s="152"/>
      <c r="HT115" s="152"/>
      <c r="HU115" s="152"/>
      <c r="HV115" s="152"/>
      <c r="HW115" s="152"/>
      <c r="HX115" s="152"/>
      <c r="HY115" s="152"/>
    </row>
    <row r="116" spans="1:233" s="357" customFormat="1" ht="64.5" customHeight="1">
      <c r="A116" s="143">
        <f t="shared" si="7"/>
        <v>106</v>
      </c>
      <c r="B116" s="145" t="s">
        <v>257</v>
      </c>
      <c r="C116" s="144">
        <v>33</v>
      </c>
      <c r="D116" s="224" t="s">
        <v>121</v>
      </c>
      <c r="E116" s="225" t="s">
        <v>26</v>
      </c>
      <c r="F116" s="224" t="s">
        <v>249</v>
      </c>
      <c r="G116" s="224" t="s">
        <v>127</v>
      </c>
      <c r="H116" s="163" t="s">
        <v>102</v>
      </c>
      <c r="I116" s="158">
        <f>480000000-14917500</f>
        <v>465082500</v>
      </c>
      <c r="J116" s="158"/>
      <c r="K116" s="154"/>
      <c r="L116" s="202">
        <v>42053</v>
      </c>
      <c r="M116" s="180">
        <v>30</v>
      </c>
      <c r="N116" s="202">
        <v>42089</v>
      </c>
      <c r="O116" s="202">
        <v>42118</v>
      </c>
      <c r="P116" s="207">
        <v>42148</v>
      </c>
      <c r="Q116" s="355" t="s">
        <v>409</v>
      </c>
      <c r="R116" s="168" t="s">
        <v>581</v>
      </c>
      <c r="S116" s="454" t="s">
        <v>582</v>
      </c>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56"/>
      <c r="AQ116" s="356"/>
      <c r="AR116" s="356"/>
      <c r="AS116" s="356"/>
      <c r="AT116" s="356"/>
      <c r="AU116" s="356"/>
      <c r="AV116" s="356"/>
      <c r="AW116" s="356"/>
      <c r="AX116" s="356"/>
      <c r="AY116" s="356"/>
      <c r="AZ116" s="356"/>
      <c r="BA116" s="356"/>
      <c r="BB116" s="356"/>
      <c r="BC116" s="356"/>
      <c r="BD116" s="356"/>
      <c r="BE116" s="356"/>
      <c r="BF116" s="356"/>
      <c r="BG116" s="356"/>
      <c r="BH116" s="356"/>
      <c r="BI116" s="356"/>
      <c r="BJ116" s="356"/>
      <c r="BK116" s="356"/>
      <c r="BL116" s="356"/>
      <c r="BM116" s="356"/>
      <c r="BN116" s="356"/>
      <c r="BO116" s="356"/>
      <c r="BP116" s="356"/>
      <c r="BQ116" s="356"/>
      <c r="BR116" s="356"/>
      <c r="BS116" s="356"/>
      <c r="BT116" s="356"/>
      <c r="BU116" s="356"/>
      <c r="BV116" s="356"/>
      <c r="BW116" s="356"/>
      <c r="BX116" s="356"/>
      <c r="BY116" s="356"/>
      <c r="BZ116" s="356"/>
      <c r="CA116" s="356"/>
      <c r="CB116" s="356"/>
      <c r="CC116" s="356"/>
      <c r="CD116" s="356"/>
      <c r="CE116" s="356"/>
      <c r="CF116" s="356"/>
      <c r="CG116" s="356"/>
      <c r="CH116" s="356"/>
      <c r="CI116" s="356"/>
      <c r="CJ116" s="356"/>
      <c r="CK116" s="356"/>
      <c r="CL116" s="356"/>
      <c r="CM116" s="356"/>
      <c r="CN116" s="356"/>
      <c r="CO116" s="356"/>
      <c r="CP116" s="356"/>
      <c r="CQ116" s="356"/>
      <c r="CR116" s="356"/>
      <c r="CS116" s="356"/>
      <c r="CT116" s="356"/>
      <c r="CU116" s="356"/>
      <c r="CV116" s="356"/>
      <c r="CW116" s="356"/>
      <c r="CX116" s="356"/>
      <c r="CY116" s="356"/>
      <c r="CZ116" s="356"/>
      <c r="DA116" s="356"/>
      <c r="DB116" s="356"/>
      <c r="DC116" s="356"/>
      <c r="DD116" s="356"/>
      <c r="DE116" s="356"/>
      <c r="DF116" s="356"/>
      <c r="DG116" s="356"/>
      <c r="DH116" s="356"/>
      <c r="DI116" s="356"/>
      <c r="DJ116" s="356"/>
      <c r="DK116" s="356"/>
      <c r="DL116" s="356"/>
      <c r="DM116" s="356"/>
      <c r="DN116" s="356"/>
      <c r="DO116" s="356"/>
      <c r="DP116" s="356"/>
      <c r="DQ116" s="356"/>
      <c r="DR116" s="356"/>
      <c r="DS116" s="356"/>
      <c r="DT116" s="356"/>
      <c r="DU116" s="356"/>
      <c r="DV116" s="356"/>
      <c r="DW116" s="356"/>
      <c r="DX116" s="356"/>
      <c r="DY116" s="356"/>
      <c r="DZ116" s="356"/>
      <c r="EA116" s="356"/>
      <c r="EB116" s="356"/>
      <c r="EC116" s="356"/>
      <c r="ED116" s="356"/>
      <c r="EE116" s="356"/>
      <c r="EF116" s="356"/>
      <c r="EG116" s="356"/>
      <c r="EH116" s="356"/>
      <c r="EI116" s="356"/>
      <c r="EJ116" s="356"/>
      <c r="EK116" s="356"/>
      <c r="EL116" s="356"/>
      <c r="EM116" s="356"/>
      <c r="EN116" s="356"/>
      <c r="EO116" s="356"/>
      <c r="EP116" s="356"/>
      <c r="EQ116" s="356"/>
      <c r="ER116" s="356"/>
      <c r="ES116" s="356"/>
      <c r="ET116" s="356"/>
      <c r="EU116" s="356"/>
      <c r="EV116" s="356"/>
      <c r="EW116" s="356"/>
      <c r="EX116" s="356"/>
      <c r="EY116" s="356"/>
      <c r="EZ116" s="356"/>
      <c r="FA116" s="356"/>
      <c r="FB116" s="356"/>
      <c r="FC116" s="356"/>
      <c r="FD116" s="356"/>
      <c r="FE116" s="356"/>
      <c r="FF116" s="356"/>
      <c r="FG116" s="356"/>
      <c r="FH116" s="356"/>
      <c r="FI116" s="356"/>
      <c r="FJ116" s="356"/>
      <c r="FK116" s="356"/>
      <c r="FL116" s="356"/>
      <c r="FM116" s="356"/>
      <c r="FN116" s="356"/>
      <c r="FO116" s="356"/>
      <c r="FP116" s="356"/>
      <c r="FQ116" s="356"/>
      <c r="FR116" s="356"/>
      <c r="FS116" s="356"/>
      <c r="FT116" s="356"/>
      <c r="FU116" s="356"/>
      <c r="FV116" s="356"/>
      <c r="FW116" s="356"/>
      <c r="FX116" s="356"/>
      <c r="FY116" s="356"/>
      <c r="FZ116" s="356"/>
      <c r="GA116" s="356"/>
      <c r="GB116" s="356"/>
      <c r="GC116" s="356"/>
      <c r="GD116" s="356"/>
      <c r="GE116" s="356"/>
      <c r="GF116" s="356"/>
      <c r="GG116" s="356"/>
      <c r="GH116" s="356"/>
      <c r="GI116" s="356"/>
      <c r="GJ116" s="356"/>
      <c r="GK116" s="356"/>
      <c r="GL116" s="356"/>
      <c r="GM116" s="356"/>
      <c r="GN116" s="356"/>
      <c r="GO116" s="356"/>
      <c r="GP116" s="356"/>
      <c r="GQ116" s="356"/>
      <c r="GR116" s="356"/>
      <c r="GS116" s="356"/>
      <c r="GT116" s="356"/>
      <c r="GU116" s="356"/>
      <c r="GV116" s="356"/>
      <c r="GW116" s="356"/>
      <c r="GX116" s="356"/>
      <c r="GY116" s="356"/>
      <c r="GZ116" s="356"/>
      <c r="HA116" s="356"/>
      <c r="HB116" s="356"/>
      <c r="HC116" s="356"/>
      <c r="HD116" s="356"/>
      <c r="HE116" s="356"/>
      <c r="HF116" s="356"/>
      <c r="HG116" s="356"/>
      <c r="HH116" s="356"/>
      <c r="HI116" s="356"/>
      <c r="HJ116" s="356"/>
      <c r="HK116" s="356"/>
      <c r="HL116" s="356"/>
      <c r="HM116" s="356"/>
      <c r="HN116" s="356"/>
      <c r="HO116" s="356"/>
      <c r="HP116" s="356"/>
      <c r="HQ116" s="356"/>
      <c r="HR116" s="356"/>
      <c r="HS116" s="356"/>
      <c r="HT116" s="356"/>
      <c r="HU116" s="356"/>
      <c r="HV116" s="356"/>
      <c r="HW116" s="356"/>
      <c r="HX116" s="356"/>
      <c r="HY116" s="356"/>
    </row>
    <row r="117" spans="1:233" s="223" customFormat="1" ht="144.75" customHeight="1">
      <c r="A117" s="143">
        <f t="shared" si="7"/>
        <v>107</v>
      </c>
      <c r="B117" s="145" t="s">
        <v>257</v>
      </c>
      <c r="C117" s="144">
        <v>31202</v>
      </c>
      <c r="D117" s="220" t="s">
        <v>106</v>
      </c>
      <c r="E117" s="225">
        <v>3120203</v>
      </c>
      <c r="F117" s="147" t="s">
        <v>235</v>
      </c>
      <c r="G117" s="221" t="s">
        <v>101</v>
      </c>
      <c r="H117" s="220" t="s">
        <v>99</v>
      </c>
      <c r="I117" s="200">
        <v>28900000</v>
      </c>
      <c r="J117" s="201"/>
      <c r="K117" s="201"/>
      <c r="L117" s="160">
        <v>42111</v>
      </c>
      <c r="M117" s="180">
        <v>30</v>
      </c>
      <c r="N117" s="202">
        <v>42174</v>
      </c>
      <c r="O117" s="202">
        <v>42177</v>
      </c>
      <c r="P117" s="207">
        <v>42207</v>
      </c>
      <c r="Q117" s="224" t="s">
        <v>255</v>
      </c>
      <c r="R117" s="199" t="s">
        <v>251</v>
      </c>
      <c r="S117" s="196" t="s">
        <v>253</v>
      </c>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6"/>
      <c r="BP117" s="236"/>
      <c r="BQ117" s="236"/>
      <c r="BR117" s="236"/>
      <c r="BS117" s="236"/>
      <c r="BT117" s="236"/>
      <c r="BU117" s="236"/>
      <c r="BV117" s="236"/>
      <c r="BW117" s="236"/>
      <c r="BX117" s="236"/>
      <c r="BY117" s="236"/>
      <c r="BZ117" s="236"/>
      <c r="CA117" s="236"/>
      <c r="CB117" s="236"/>
      <c r="CC117" s="236"/>
      <c r="CD117" s="236"/>
      <c r="CE117" s="236"/>
      <c r="CF117" s="236"/>
      <c r="CG117" s="236"/>
      <c r="CH117" s="236"/>
      <c r="CI117" s="236"/>
      <c r="CJ117" s="236"/>
      <c r="CK117" s="236"/>
      <c r="CL117" s="236"/>
      <c r="CM117" s="236"/>
      <c r="CN117" s="236"/>
      <c r="CO117" s="236"/>
      <c r="CP117" s="236"/>
      <c r="CQ117" s="236"/>
      <c r="CR117" s="236"/>
      <c r="CS117" s="236"/>
      <c r="CT117" s="236"/>
      <c r="CU117" s="236"/>
      <c r="CV117" s="236"/>
      <c r="CW117" s="236"/>
      <c r="CX117" s="236"/>
      <c r="CY117" s="236"/>
      <c r="CZ117" s="236"/>
      <c r="DA117" s="236"/>
      <c r="DB117" s="236"/>
      <c r="DC117" s="236"/>
      <c r="DD117" s="236"/>
      <c r="DE117" s="236"/>
      <c r="DF117" s="236"/>
      <c r="DG117" s="236"/>
      <c r="DH117" s="236"/>
      <c r="DI117" s="236"/>
      <c r="DJ117" s="236"/>
      <c r="DK117" s="236"/>
      <c r="DL117" s="236"/>
      <c r="DM117" s="236"/>
      <c r="DN117" s="236"/>
      <c r="DO117" s="236"/>
      <c r="DP117" s="236"/>
      <c r="DQ117" s="236"/>
      <c r="DR117" s="236"/>
      <c r="DS117" s="236"/>
      <c r="DT117" s="236"/>
      <c r="DU117" s="236"/>
      <c r="DV117" s="236"/>
      <c r="DW117" s="236"/>
      <c r="DX117" s="236"/>
      <c r="DY117" s="236"/>
      <c r="DZ117" s="236"/>
      <c r="EA117" s="236"/>
      <c r="EB117" s="236"/>
      <c r="EC117" s="236"/>
      <c r="ED117" s="236"/>
      <c r="EE117" s="236"/>
      <c r="EF117" s="236"/>
      <c r="EG117" s="236"/>
      <c r="EH117" s="236"/>
      <c r="EI117" s="236"/>
      <c r="EJ117" s="236"/>
      <c r="EK117" s="236"/>
      <c r="EL117" s="236"/>
      <c r="EM117" s="236"/>
      <c r="EN117" s="236"/>
      <c r="EO117" s="236"/>
      <c r="EP117" s="236"/>
      <c r="EQ117" s="236"/>
      <c r="ER117" s="236"/>
      <c r="ES117" s="236"/>
      <c r="ET117" s="236"/>
      <c r="EU117" s="236"/>
      <c r="EV117" s="236"/>
      <c r="EW117" s="236"/>
      <c r="EX117" s="236"/>
      <c r="EY117" s="236"/>
      <c r="EZ117" s="236"/>
      <c r="FA117" s="236"/>
      <c r="FB117" s="236"/>
      <c r="FC117" s="236"/>
      <c r="FD117" s="236"/>
      <c r="FE117" s="236"/>
      <c r="FF117" s="236"/>
      <c r="FG117" s="236"/>
      <c r="FH117" s="236"/>
      <c r="FI117" s="236"/>
      <c r="FJ117" s="236"/>
      <c r="FK117" s="236"/>
      <c r="FL117" s="236"/>
      <c r="FM117" s="236"/>
      <c r="FN117" s="236"/>
      <c r="FO117" s="236"/>
      <c r="FP117" s="236"/>
      <c r="FQ117" s="236"/>
      <c r="FR117" s="236"/>
      <c r="FS117" s="236"/>
      <c r="FT117" s="236"/>
      <c r="FU117" s="236"/>
      <c r="FV117" s="236"/>
      <c r="FW117" s="236"/>
      <c r="FX117" s="236"/>
      <c r="FY117" s="236"/>
      <c r="FZ117" s="236"/>
      <c r="GA117" s="236"/>
      <c r="GB117" s="236"/>
      <c r="GC117" s="236"/>
      <c r="GD117" s="236"/>
      <c r="GE117" s="236"/>
      <c r="GF117" s="236"/>
      <c r="GG117" s="236"/>
      <c r="GH117" s="236"/>
      <c r="GI117" s="236"/>
      <c r="GJ117" s="236"/>
      <c r="GK117" s="236"/>
      <c r="GL117" s="236"/>
      <c r="GM117" s="236"/>
      <c r="GN117" s="236"/>
      <c r="GO117" s="236"/>
      <c r="GP117" s="236"/>
      <c r="GQ117" s="236"/>
      <c r="GR117" s="236"/>
      <c r="GS117" s="236"/>
      <c r="GT117" s="236"/>
      <c r="GU117" s="236"/>
      <c r="GV117" s="236"/>
      <c r="GW117" s="236"/>
      <c r="GX117" s="236"/>
      <c r="GY117" s="236"/>
      <c r="GZ117" s="236"/>
      <c r="HA117" s="236"/>
      <c r="HB117" s="236"/>
      <c r="HC117" s="236"/>
      <c r="HD117" s="236"/>
      <c r="HE117" s="236"/>
      <c r="HF117" s="236"/>
      <c r="HG117" s="236"/>
      <c r="HH117" s="236"/>
      <c r="HI117" s="236"/>
      <c r="HJ117" s="236"/>
      <c r="HK117" s="236"/>
      <c r="HL117" s="236"/>
      <c r="HM117" s="236"/>
      <c r="HN117" s="236"/>
      <c r="HO117" s="236"/>
      <c r="HP117" s="236"/>
      <c r="HQ117" s="236"/>
      <c r="HR117" s="236"/>
      <c r="HS117" s="236"/>
      <c r="HT117" s="236"/>
      <c r="HU117" s="236"/>
      <c r="HV117" s="236"/>
      <c r="HW117" s="236"/>
      <c r="HX117" s="236"/>
      <c r="HY117" s="236"/>
    </row>
    <row r="118" spans="1:233" s="223" customFormat="1" ht="115.5" customHeight="1">
      <c r="A118" s="143">
        <f t="shared" si="7"/>
        <v>108</v>
      </c>
      <c r="B118" s="145" t="s">
        <v>257</v>
      </c>
      <c r="C118" s="144">
        <v>31202</v>
      </c>
      <c r="D118" s="151" t="s">
        <v>106</v>
      </c>
      <c r="E118" s="176">
        <v>312020501</v>
      </c>
      <c r="F118" s="203" t="s">
        <v>107</v>
      </c>
      <c r="G118" s="221" t="s">
        <v>101</v>
      </c>
      <c r="H118" s="220" t="s">
        <v>99</v>
      </c>
      <c r="I118" s="204">
        <v>18000000</v>
      </c>
      <c r="J118" s="204"/>
      <c r="K118" s="204"/>
      <c r="L118" s="160">
        <v>42111</v>
      </c>
      <c r="M118" s="180">
        <v>30</v>
      </c>
      <c r="N118" s="202">
        <v>42174</v>
      </c>
      <c r="O118" s="202">
        <v>42177</v>
      </c>
      <c r="P118" s="207">
        <v>42207</v>
      </c>
      <c r="Q118" s="224" t="s">
        <v>256</v>
      </c>
      <c r="R118" s="199" t="s">
        <v>252</v>
      </c>
      <c r="S118" s="196" t="s">
        <v>254</v>
      </c>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6"/>
      <c r="BP118" s="236"/>
      <c r="BQ118" s="236"/>
      <c r="BR118" s="236"/>
      <c r="BS118" s="236"/>
      <c r="BT118" s="236"/>
      <c r="BU118" s="236"/>
      <c r="BV118" s="236"/>
      <c r="BW118" s="236"/>
      <c r="BX118" s="236"/>
      <c r="BY118" s="236"/>
      <c r="BZ118" s="236"/>
      <c r="CA118" s="236"/>
      <c r="CB118" s="236"/>
      <c r="CC118" s="236"/>
      <c r="CD118" s="236"/>
      <c r="CE118" s="236"/>
      <c r="CF118" s="236"/>
      <c r="CG118" s="236"/>
      <c r="CH118" s="236"/>
      <c r="CI118" s="236"/>
      <c r="CJ118" s="236"/>
      <c r="CK118" s="236"/>
      <c r="CL118" s="236"/>
      <c r="CM118" s="236"/>
      <c r="CN118" s="236"/>
      <c r="CO118" s="236"/>
      <c r="CP118" s="236"/>
      <c r="CQ118" s="236"/>
      <c r="CR118" s="236"/>
      <c r="CS118" s="236"/>
      <c r="CT118" s="236"/>
      <c r="CU118" s="236"/>
      <c r="CV118" s="236"/>
      <c r="CW118" s="236"/>
      <c r="CX118" s="236"/>
      <c r="CY118" s="236"/>
      <c r="CZ118" s="236"/>
      <c r="DA118" s="236"/>
      <c r="DB118" s="236"/>
      <c r="DC118" s="236"/>
      <c r="DD118" s="236"/>
      <c r="DE118" s="236"/>
      <c r="DF118" s="236"/>
      <c r="DG118" s="236"/>
      <c r="DH118" s="236"/>
      <c r="DI118" s="236"/>
      <c r="DJ118" s="236"/>
      <c r="DK118" s="236"/>
      <c r="DL118" s="236"/>
      <c r="DM118" s="236"/>
      <c r="DN118" s="236"/>
      <c r="DO118" s="236"/>
      <c r="DP118" s="236"/>
      <c r="DQ118" s="236"/>
      <c r="DR118" s="236"/>
      <c r="DS118" s="236"/>
      <c r="DT118" s="236"/>
      <c r="DU118" s="236"/>
      <c r="DV118" s="236"/>
      <c r="DW118" s="236"/>
      <c r="DX118" s="236"/>
      <c r="DY118" s="236"/>
      <c r="DZ118" s="236"/>
      <c r="EA118" s="236"/>
      <c r="EB118" s="236"/>
      <c r="EC118" s="236"/>
      <c r="ED118" s="236"/>
      <c r="EE118" s="236"/>
      <c r="EF118" s="236"/>
      <c r="EG118" s="236"/>
      <c r="EH118" s="236"/>
      <c r="EI118" s="236"/>
      <c r="EJ118" s="236"/>
      <c r="EK118" s="236"/>
      <c r="EL118" s="236"/>
      <c r="EM118" s="236"/>
      <c r="EN118" s="236"/>
      <c r="EO118" s="236"/>
      <c r="EP118" s="236"/>
      <c r="EQ118" s="236"/>
      <c r="ER118" s="236"/>
      <c r="ES118" s="236"/>
      <c r="ET118" s="236"/>
      <c r="EU118" s="236"/>
      <c r="EV118" s="236"/>
      <c r="EW118" s="236"/>
      <c r="EX118" s="236"/>
      <c r="EY118" s="236"/>
      <c r="EZ118" s="236"/>
      <c r="FA118" s="236"/>
      <c r="FB118" s="236"/>
      <c r="FC118" s="236"/>
      <c r="FD118" s="236"/>
      <c r="FE118" s="236"/>
      <c r="FF118" s="236"/>
      <c r="FG118" s="236"/>
      <c r="FH118" s="236"/>
      <c r="FI118" s="236"/>
      <c r="FJ118" s="236"/>
      <c r="FK118" s="236"/>
      <c r="FL118" s="236"/>
      <c r="FM118" s="236"/>
      <c r="FN118" s="236"/>
      <c r="FO118" s="236"/>
      <c r="FP118" s="236"/>
      <c r="FQ118" s="236"/>
      <c r="FR118" s="236"/>
      <c r="FS118" s="236"/>
      <c r="FT118" s="236"/>
      <c r="FU118" s="236"/>
      <c r="FV118" s="236"/>
      <c r="FW118" s="236"/>
      <c r="FX118" s="236"/>
      <c r="FY118" s="236"/>
      <c r="FZ118" s="236"/>
      <c r="GA118" s="236"/>
      <c r="GB118" s="236"/>
      <c r="GC118" s="236"/>
      <c r="GD118" s="236"/>
      <c r="GE118" s="236"/>
      <c r="GF118" s="236"/>
      <c r="GG118" s="236"/>
      <c r="GH118" s="236"/>
      <c r="GI118" s="236"/>
      <c r="GJ118" s="236"/>
      <c r="GK118" s="236"/>
      <c r="GL118" s="236"/>
      <c r="GM118" s="236"/>
      <c r="GN118" s="236"/>
      <c r="GO118" s="236"/>
      <c r="GP118" s="236"/>
      <c r="GQ118" s="236"/>
      <c r="GR118" s="236"/>
      <c r="GS118" s="236"/>
      <c r="GT118" s="236"/>
      <c r="GU118" s="236"/>
      <c r="GV118" s="236"/>
      <c r="GW118" s="236"/>
      <c r="GX118" s="236"/>
      <c r="GY118" s="236"/>
      <c r="GZ118" s="236"/>
      <c r="HA118" s="236"/>
      <c r="HB118" s="236"/>
      <c r="HC118" s="236"/>
      <c r="HD118" s="236"/>
      <c r="HE118" s="236"/>
      <c r="HF118" s="236"/>
      <c r="HG118" s="236"/>
      <c r="HH118" s="236"/>
      <c r="HI118" s="236"/>
      <c r="HJ118" s="236"/>
      <c r="HK118" s="236"/>
      <c r="HL118" s="236"/>
      <c r="HM118" s="236"/>
      <c r="HN118" s="236"/>
      <c r="HO118" s="236"/>
      <c r="HP118" s="236"/>
      <c r="HQ118" s="236"/>
      <c r="HR118" s="236"/>
      <c r="HS118" s="236"/>
      <c r="HT118" s="236"/>
      <c r="HU118" s="236"/>
      <c r="HV118" s="236"/>
      <c r="HW118" s="236"/>
      <c r="HX118" s="236"/>
      <c r="HY118" s="236"/>
    </row>
    <row r="119" spans="1:233" s="223" customFormat="1" ht="94.5" customHeight="1">
      <c r="A119" s="143">
        <f t="shared" si="7"/>
        <v>109</v>
      </c>
      <c r="B119" s="145" t="s">
        <v>257</v>
      </c>
      <c r="C119" s="144">
        <v>33</v>
      </c>
      <c r="D119" s="224" t="s">
        <v>121</v>
      </c>
      <c r="E119" s="225" t="s">
        <v>26</v>
      </c>
      <c r="F119" s="221" t="s">
        <v>249</v>
      </c>
      <c r="G119" s="221"/>
      <c r="H119" s="220"/>
      <c r="I119" s="217" t="s">
        <v>469</v>
      </c>
      <c r="J119" s="158"/>
      <c r="K119" s="158"/>
      <c r="L119" s="160"/>
      <c r="M119" s="159"/>
      <c r="N119" s="160"/>
      <c r="O119" s="160"/>
      <c r="P119" s="207"/>
      <c r="Q119" s="156" t="s">
        <v>66</v>
      </c>
      <c r="R119" s="227" t="s">
        <v>580</v>
      </c>
      <c r="S119" s="447"/>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c r="BI119" s="152"/>
      <c r="BJ119" s="152"/>
      <c r="BK119" s="152"/>
      <c r="BL119" s="152"/>
      <c r="BM119" s="152"/>
      <c r="BN119" s="152"/>
      <c r="BO119" s="152"/>
      <c r="BP119" s="152"/>
      <c r="BQ119" s="152"/>
      <c r="BR119" s="152"/>
      <c r="BS119" s="152"/>
      <c r="BT119" s="152"/>
      <c r="BU119" s="152"/>
      <c r="BV119" s="152"/>
      <c r="BW119" s="152"/>
      <c r="BX119" s="152"/>
      <c r="BY119" s="152"/>
      <c r="BZ119" s="152"/>
      <c r="CA119" s="152"/>
      <c r="CB119" s="152"/>
      <c r="CC119" s="152"/>
      <c r="CD119" s="152"/>
      <c r="CE119" s="152"/>
      <c r="CF119" s="152"/>
      <c r="CG119" s="152"/>
      <c r="CH119" s="152"/>
      <c r="CI119" s="152"/>
      <c r="CJ119" s="152"/>
      <c r="CK119" s="152"/>
      <c r="CL119" s="152"/>
      <c r="CM119" s="152"/>
      <c r="CN119" s="152"/>
      <c r="CO119" s="152"/>
      <c r="CP119" s="152"/>
      <c r="CQ119" s="152"/>
      <c r="CR119" s="152"/>
      <c r="CS119" s="152"/>
      <c r="CT119" s="152"/>
      <c r="CU119" s="152"/>
      <c r="CV119" s="152"/>
      <c r="CW119" s="152"/>
      <c r="CX119" s="152"/>
      <c r="CY119" s="152"/>
      <c r="CZ119" s="152"/>
      <c r="DA119" s="152"/>
      <c r="DB119" s="152"/>
      <c r="DC119" s="152"/>
      <c r="DD119" s="152"/>
      <c r="DE119" s="152"/>
      <c r="DF119" s="152"/>
      <c r="DG119" s="152"/>
      <c r="DH119" s="152"/>
      <c r="DI119" s="152"/>
      <c r="DJ119" s="152"/>
      <c r="DK119" s="152"/>
      <c r="DL119" s="152"/>
      <c r="DM119" s="152"/>
      <c r="DN119" s="152"/>
      <c r="DO119" s="152"/>
      <c r="DP119" s="152"/>
      <c r="DQ119" s="152"/>
      <c r="DR119" s="152"/>
      <c r="DS119" s="152"/>
      <c r="DT119" s="152"/>
      <c r="DU119" s="152"/>
      <c r="DV119" s="152"/>
      <c r="DW119" s="152"/>
      <c r="DX119" s="152"/>
      <c r="DY119" s="152"/>
      <c r="DZ119" s="152"/>
      <c r="EA119" s="152"/>
      <c r="EB119" s="152"/>
      <c r="EC119" s="152"/>
      <c r="ED119" s="152"/>
      <c r="EE119" s="152"/>
      <c r="EF119" s="152"/>
      <c r="EG119" s="152"/>
      <c r="EH119" s="152"/>
      <c r="EI119" s="152"/>
      <c r="EJ119" s="152"/>
      <c r="EK119" s="152"/>
      <c r="EL119" s="152"/>
      <c r="EM119" s="152"/>
      <c r="EN119" s="152"/>
      <c r="EO119" s="152"/>
      <c r="EP119" s="152"/>
      <c r="EQ119" s="152"/>
      <c r="ER119" s="152"/>
      <c r="ES119" s="152"/>
      <c r="ET119" s="152"/>
      <c r="EU119" s="152"/>
      <c r="EV119" s="152"/>
      <c r="EW119" s="152"/>
      <c r="EX119" s="152"/>
      <c r="EY119" s="152"/>
      <c r="EZ119" s="152"/>
      <c r="FA119" s="152"/>
      <c r="FB119" s="152"/>
      <c r="FC119" s="152"/>
      <c r="FD119" s="152"/>
      <c r="FE119" s="152"/>
      <c r="FF119" s="152"/>
      <c r="FG119" s="152"/>
      <c r="FH119" s="152"/>
      <c r="FI119" s="152"/>
      <c r="FJ119" s="152"/>
      <c r="FK119" s="152"/>
      <c r="FL119" s="152"/>
      <c r="FM119" s="152"/>
      <c r="FN119" s="152"/>
      <c r="FO119" s="152"/>
      <c r="FP119" s="152"/>
      <c r="FQ119" s="152"/>
      <c r="FR119" s="152"/>
      <c r="FS119" s="152"/>
      <c r="FT119" s="152"/>
      <c r="FU119" s="152"/>
      <c r="FV119" s="152"/>
      <c r="FW119" s="152"/>
      <c r="FX119" s="152"/>
      <c r="FY119" s="152"/>
      <c r="FZ119" s="152"/>
      <c r="GA119" s="152"/>
      <c r="GB119" s="152"/>
      <c r="GC119" s="152"/>
      <c r="GD119" s="152"/>
      <c r="GE119" s="152"/>
      <c r="GF119" s="152"/>
      <c r="GG119" s="152"/>
      <c r="GH119" s="152"/>
      <c r="GI119" s="152"/>
      <c r="GJ119" s="152"/>
      <c r="GK119" s="152"/>
      <c r="GL119" s="152"/>
      <c r="GM119" s="152"/>
      <c r="GN119" s="152"/>
      <c r="GO119" s="152"/>
      <c r="GP119" s="152"/>
      <c r="GQ119" s="152"/>
      <c r="GR119" s="152"/>
      <c r="GS119" s="152"/>
      <c r="GT119" s="152"/>
      <c r="GU119" s="152"/>
      <c r="GV119" s="152"/>
      <c r="GW119" s="152"/>
      <c r="GX119" s="152"/>
      <c r="GY119" s="152"/>
      <c r="GZ119" s="152"/>
      <c r="HA119" s="152"/>
      <c r="HB119" s="152"/>
      <c r="HC119" s="152"/>
      <c r="HD119" s="152"/>
      <c r="HE119" s="152"/>
      <c r="HF119" s="152"/>
      <c r="HG119" s="152"/>
      <c r="HH119" s="152"/>
      <c r="HI119" s="152"/>
      <c r="HJ119" s="152"/>
      <c r="HK119" s="152"/>
      <c r="HL119" s="152"/>
      <c r="HM119" s="152"/>
      <c r="HN119" s="152"/>
      <c r="HO119" s="152"/>
      <c r="HP119" s="152"/>
      <c r="HQ119" s="152"/>
      <c r="HR119" s="152"/>
      <c r="HS119" s="152"/>
      <c r="HT119" s="152"/>
      <c r="HU119" s="152"/>
      <c r="HV119" s="152"/>
      <c r="HW119" s="152"/>
      <c r="HX119" s="152"/>
      <c r="HY119" s="152"/>
    </row>
    <row r="120" spans="1:233" s="170" customFormat="1" ht="88.5" customHeight="1">
      <c r="A120" s="143">
        <f t="shared" si="7"/>
        <v>110</v>
      </c>
      <c r="B120" s="220" t="s">
        <v>37</v>
      </c>
      <c r="C120" s="144">
        <v>33</v>
      </c>
      <c r="D120" s="224" t="s">
        <v>121</v>
      </c>
      <c r="E120" s="225" t="s">
        <v>26</v>
      </c>
      <c r="F120" s="224" t="s">
        <v>198</v>
      </c>
      <c r="G120" s="221" t="s">
        <v>127</v>
      </c>
      <c r="H120" s="220" t="s">
        <v>102</v>
      </c>
      <c r="I120" s="155">
        <v>150000000</v>
      </c>
      <c r="J120" s="158"/>
      <c r="K120" s="187"/>
      <c r="L120" s="166">
        <v>42061</v>
      </c>
      <c r="M120" s="229">
        <v>90</v>
      </c>
      <c r="N120" s="202">
        <f aca="true" t="shared" si="10" ref="N120:N125">L120+84</f>
        <v>42145</v>
      </c>
      <c r="O120" s="202">
        <f aca="true" t="shared" si="11" ref="O120:O125">N120+5</f>
        <v>42150</v>
      </c>
      <c r="P120" s="202">
        <f aca="true" t="shared" si="12" ref="P120:P125">O120+M120</f>
        <v>42240</v>
      </c>
      <c r="Q120" s="167">
        <v>81112502</v>
      </c>
      <c r="R120" s="168" t="s">
        <v>373</v>
      </c>
      <c r="S120" s="448" t="s">
        <v>40</v>
      </c>
      <c r="T120" s="169"/>
      <c r="U120" s="169"/>
      <c r="V120" s="169"/>
      <c r="W120" s="169"/>
      <c r="X120" s="169"/>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c r="CA120" s="169"/>
      <c r="CB120" s="169"/>
      <c r="CC120" s="169"/>
      <c r="CD120" s="169"/>
      <c r="CE120" s="169"/>
      <c r="CF120" s="169"/>
      <c r="CG120" s="169"/>
      <c r="CH120" s="169"/>
      <c r="CI120" s="169"/>
      <c r="CJ120" s="169"/>
      <c r="CK120" s="169"/>
      <c r="CL120" s="169"/>
      <c r="CM120" s="169"/>
      <c r="CN120" s="169"/>
      <c r="CO120" s="169"/>
      <c r="CP120" s="169"/>
      <c r="CQ120" s="169"/>
      <c r="CR120" s="169"/>
      <c r="CS120" s="169"/>
      <c r="CT120" s="169"/>
      <c r="CU120" s="169"/>
      <c r="CV120" s="169"/>
      <c r="CW120" s="169"/>
      <c r="CX120" s="169"/>
      <c r="CY120" s="169"/>
      <c r="CZ120" s="169"/>
      <c r="DA120" s="169"/>
      <c r="DB120" s="169"/>
      <c r="DC120" s="169"/>
      <c r="DD120" s="169"/>
      <c r="DE120" s="169"/>
      <c r="DF120" s="169"/>
      <c r="DG120" s="169"/>
      <c r="DH120" s="169"/>
      <c r="DI120" s="169"/>
      <c r="DJ120" s="169"/>
      <c r="DK120" s="169"/>
      <c r="DL120" s="169"/>
      <c r="DM120" s="169"/>
      <c r="DN120" s="169"/>
      <c r="DO120" s="169"/>
      <c r="DP120" s="169"/>
      <c r="DQ120" s="169"/>
      <c r="DR120" s="169"/>
      <c r="DS120" s="169"/>
      <c r="DT120" s="169"/>
      <c r="DU120" s="169"/>
      <c r="DV120" s="169"/>
      <c r="DW120" s="169"/>
      <c r="DX120" s="169"/>
      <c r="DY120" s="169"/>
      <c r="DZ120" s="169"/>
      <c r="EA120" s="169"/>
      <c r="EB120" s="169"/>
      <c r="EC120" s="169"/>
      <c r="ED120" s="169"/>
      <c r="EE120" s="169"/>
      <c r="EF120" s="169"/>
      <c r="EG120" s="169"/>
      <c r="EH120" s="169"/>
      <c r="EI120" s="169"/>
      <c r="EJ120" s="169"/>
      <c r="EK120" s="169"/>
      <c r="EL120" s="169"/>
      <c r="EM120" s="169"/>
      <c r="EN120" s="169"/>
      <c r="EO120" s="169"/>
      <c r="EP120" s="169"/>
      <c r="EQ120" s="169"/>
      <c r="ER120" s="169"/>
      <c r="ES120" s="169"/>
      <c r="ET120" s="169"/>
      <c r="EU120" s="169"/>
      <c r="EV120" s="169"/>
      <c r="EW120" s="169"/>
      <c r="EX120" s="169"/>
      <c r="EY120" s="169"/>
      <c r="EZ120" s="169"/>
      <c r="FA120" s="169"/>
      <c r="FB120" s="169"/>
      <c r="FC120" s="169"/>
      <c r="FD120" s="169"/>
      <c r="FE120" s="169"/>
      <c r="FF120" s="169"/>
      <c r="FG120" s="169"/>
      <c r="FH120" s="169"/>
      <c r="FI120" s="169"/>
      <c r="FJ120" s="169"/>
      <c r="FK120" s="169"/>
      <c r="FL120" s="169"/>
      <c r="FM120" s="169"/>
      <c r="FN120" s="169"/>
      <c r="FO120" s="169"/>
      <c r="FP120" s="169"/>
      <c r="FQ120" s="169"/>
      <c r="FR120" s="169"/>
      <c r="FS120" s="169"/>
      <c r="FT120" s="169"/>
      <c r="FU120" s="169"/>
      <c r="FV120" s="169"/>
      <c r="FW120" s="169"/>
      <c r="FX120" s="169"/>
      <c r="FY120" s="169"/>
      <c r="FZ120" s="169"/>
      <c r="GA120" s="169"/>
      <c r="GB120" s="169"/>
      <c r="GC120" s="169"/>
      <c r="GD120" s="169"/>
      <c r="GE120" s="169"/>
      <c r="GF120" s="169"/>
      <c r="GG120" s="169"/>
      <c r="GH120" s="169"/>
      <c r="GI120" s="169"/>
      <c r="GJ120" s="169"/>
      <c r="GK120" s="169"/>
      <c r="GL120" s="169"/>
      <c r="GM120" s="169"/>
      <c r="GN120" s="169"/>
      <c r="GO120" s="169"/>
      <c r="GP120" s="169"/>
      <c r="GQ120" s="169"/>
      <c r="GR120" s="169"/>
      <c r="GS120" s="169"/>
      <c r="GT120" s="169"/>
      <c r="GU120" s="169"/>
      <c r="GV120" s="169"/>
      <c r="GW120" s="169"/>
      <c r="GX120" s="169"/>
      <c r="GY120" s="169"/>
      <c r="GZ120" s="169"/>
      <c r="HA120" s="169"/>
      <c r="HB120" s="169"/>
      <c r="HC120" s="169"/>
      <c r="HD120" s="169"/>
      <c r="HE120" s="169"/>
      <c r="HF120" s="169"/>
      <c r="HG120" s="169"/>
      <c r="HH120" s="169"/>
      <c r="HI120" s="169"/>
      <c r="HJ120" s="169"/>
      <c r="HK120" s="169"/>
      <c r="HL120" s="169"/>
      <c r="HM120" s="169"/>
      <c r="HN120" s="169"/>
      <c r="HO120" s="169"/>
      <c r="HP120" s="169"/>
      <c r="HQ120" s="169"/>
      <c r="HR120" s="169"/>
      <c r="HS120" s="169"/>
      <c r="HT120" s="169"/>
      <c r="HU120" s="169"/>
      <c r="HV120" s="169"/>
      <c r="HW120" s="169"/>
      <c r="HX120" s="169"/>
      <c r="HY120" s="169"/>
    </row>
    <row r="121" spans="1:233" s="170" customFormat="1" ht="76.5">
      <c r="A121" s="143">
        <f t="shared" si="7"/>
        <v>111</v>
      </c>
      <c r="B121" s="220" t="s">
        <v>37</v>
      </c>
      <c r="C121" s="144">
        <v>33</v>
      </c>
      <c r="D121" s="224" t="s">
        <v>121</v>
      </c>
      <c r="E121" s="225" t="s">
        <v>26</v>
      </c>
      <c r="F121" s="224" t="s">
        <v>198</v>
      </c>
      <c r="G121" s="221" t="s">
        <v>127</v>
      </c>
      <c r="H121" s="220" t="s">
        <v>102</v>
      </c>
      <c r="I121" s="155">
        <v>30000000</v>
      </c>
      <c r="J121" s="158"/>
      <c r="K121" s="187"/>
      <c r="L121" s="166">
        <v>42160</v>
      </c>
      <c r="M121" s="229">
        <v>90</v>
      </c>
      <c r="N121" s="202">
        <f t="shared" si="10"/>
        <v>42244</v>
      </c>
      <c r="O121" s="202">
        <f t="shared" si="11"/>
        <v>42249</v>
      </c>
      <c r="P121" s="202">
        <f t="shared" si="12"/>
        <v>42339</v>
      </c>
      <c r="Q121" s="167">
        <v>81112502</v>
      </c>
      <c r="R121" s="220" t="s">
        <v>297</v>
      </c>
      <c r="S121" s="455" t="s">
        <v>41</v>
      </c>
      <c r="T121" s="169"/>
      <c r="U121" s="169"/>
      <c r="V121" s="169"/>
      <c r="W121" s="169"/>
      <c r="X121" s="169"/>
      <c r="Y121" s="169"/>
      <c r="Z121" s="169"/>
      <c r="AA121" s="169"/>
      <c r="AB121" s="169"/>
      <c r="AC121" s="169"/>
      <c r="AD121" s="169"/>
      <c r="AE121" s="169"/>
      <c r="AF121" s="169"/>
      <c r="AG121" s="169"/>
      <c r="AH121" s="169"/>
      <c r="AI121" s="169"/>
      <c r="AJ121" s="169"/>
      <c r="AK121" s="169"/>
      <c r="AL121" s="169"/>
      <c r="AM121" s="169"/>
      <c r="AN121" s="169"/>
      <c r="AO121" s="169"/>
      <c r="AP121" s="169"/>
      <c r="AQ121" s="169"/>
      <c r="AR121" s="169"/>
      <c r="AS121" s="169"/>
      <c r="AT121" s="169"/>
      <c r="AU121" s="169"/>
      <c r="AV121" s="169"/>
      <c r="AW121" s="169"/>
      <c r="AX121" s="169"/>
      <c r="AY121" s="169"/>
      <c r="AZ121" s="169"/>
      <c r="BA121" s="169"/>
      <c r="BB121" s="169"/>
      <c r="BC121" s="169"/>
      <c r="BD121" s="169"/>
      <c r="BE121" s="169"/>
      <c r="BF121" s="169"/>
      <c r="BG121" s="169"/>
      <c r="BH121" s="169"/>
      <c r="BI121" s="169"/>
      <c r="BJ121" s="169"/>
      <c r="BK121" s="169"/>
      <c r="BL121" s="169"/>
      <c r="BM121" s="169"/>
      <c r="BN121" s="169"/>
      <c r="BO121" s="169"/>
      <c r="BP121" s="169"/>
      <c r="BQ121" s="169"/>
      <c r="BR121" s="169"/>
      <c r="BS121" s="169"/>
      <c r="BT121" s="169"/>
      <c r="BU121" s="169"/>
      <c r="BV121" s="169"/>
      <c r="BW121" s="169"/>
      <c r="BX121" s="169"/>
      <c r="BY121" s="169"/>
      <c r="BZ121" s="169"/>
      <c r="CA121" s="169"/>
      <c r="CB121" s="169"/>
      <c r="CC121" s="169"/>
      <c r="CD121" s="169"/>
      <c r="CE121" s="169"/>
      <c r="CF121" s="169"/>
      <c r="CG121" s="169"/>
      <c r="CH121" s="169"/>
      <c r="CI121" s="169"/>
      <c r="CJ121" s="169"/>
      <c r="CK121" s="169"/>
      <c r="CL121" s="169"/>
      <c r="CM121" s="169"/>
      <c r="CN121" s="169"/>
      <c r="CO121" s="169"/>
      <c r="CP121" s="169"/>
      <c r="CQ121" s="169"/>
      <c r="CR121" s="169"/>
      <c r="CS121" s="169"/>
      <c r="CT121" s="169"/>
      <c r="CU121" s="169"/>
      <c r="CV121" s="169"/>
      <c r="CW121" s="169"/>
      <c r="CX121" s="169"/>
      <c r="CY121" s="169"/>
      <c r="CZ121" s="169"/>
      <c r="DA121" s="169"/>
      <c r="DB121" s="169"/>
      <c r="DC121" s="169"/>
      <c r="DD121" s="169"/>
      <c r="DE121" s="169"/>
      <c r="DF121" s="169"/>
      <c r="DG121" s="169"/>
      <c r="DH121" s="169"/>
      <c r="DI121" s="169"/>
      <c r="DJ121" s="169"/>
      <c r="DK121" s="169"/>
      <c r="DL121" s="169"/>
      <c r="DM121" s="169"/>
      <c r="DN121" s="169"/>
      <c r="DO121" s="169"/>
      <c r="DP121" s="169"/>
      <c r="DQ121" s="169"/>
      <c r="DR121" s="169"/>
      <c r="DS121" s="169"/>
      <c r="DT121" s="169"/>
      <c r="DU121" s="169"/>
      <c r="DV121" s="169"/>
      <c r="DW121" s="169"/>
      <c r="DX121" s="169"/>
      <c r="DY121" s="169"/>
      <c r="DZ121" s="169"/>
      <c r="EA121" s="169"/>
      <c r="EB121" s="169"/>
      <c r="EC121" s="169"/>
      <c r="ED121" s="169"/>
      <c r="EE121" s="169"/>
      <c r="EF121" s="169"/>
      <c r="EG121" s="169"/>
      <c r="EH121" s="169"/>
      <c r="EI121" s="169"/>
      <c r="EJ121" s="169"/>
      <c r="EK121" s="169"/>
      <c r="EL121" s="169"/>
      <c r="EM121" s="169"/>
      <c r="EN121" s="169"/>
      <c r="EO121" s="169"/>
      <c r="EP121" s="169"/>
      <c r="EQ121" s="169"/>
      <c r="ER121" s="169"/>
      <c r="ES121" s="169"/>
      <c r="ET121" s="169"/>
      <c r="EU121" s="169"/>
      <c r="EV121" s="169"/>
      <c r="EW121" s="169"/>
      <c r="EX121" s="169"/>
      <c r="EY121" s="169"/>
      <c r="EZ121" s="169"/>
      <c r="FA121" s="169"/>
      <c r="FB121" s="169"/>
      <c r="FC121" s="169"/>
      <c r="FD121" s="169"/>
      <c r="FE121" s="169"/>
      <c r="FF121" s="169"/>
      <c r="FG121" s="169"/>
      <c r="FH121" s="169"/>
      <c r="FI121" s="169"/>
      <c r="FJ121" s="169"/>
      <c r="FK121" s="169"/>
      <c r="FL121" s="169"/>
      <c r="FM121" s="169"/>
      <c r="FN121" s="169"/>
      <c r="FO121" s="169"/>
      <c r="FP121" s="169"/>
      <c r="FQ121" s="169"/>
      <c r="FR121" s="169"/>
      <c r="FS121" s="169"/>
      <c r="FT121" s="169"/>
      <c r="FU121" s="169"/>
      <c r="FV121" s="169"/>
      <c r="FW121" s="169"/>
      <c r="FX121" s="169"/>
      <c r="FY121" s="169"/>
      <c r="FZ121" s="169"/>
      <c r="GA121" s="169"/>
      <c r="GB121" s="169"/>
      <c r="GC121" s="169"/>
      <c r="GD121" s="169"/>
      <c r="GE121" s="169"/>
      <c r="GF121" s="169"/>
      <c r="GG121" s="169"/>
      <c r="GH121" s="169"/>
      <c r="GI121" s="169"/>
      <c r="GJ121" s="169"/>
      <c r="GK121" s="169"/>
      <c r="GL121" s="169"/>
      <c r="GM121" s="169"/>
      <c r="GN121" s="169"/>
      <c r="GO121" s="169"/>
      <c r="GP121" s="169"/>
      <c r="GQ121" s="169"/>
      <c r="GR121" s="169"/>
      <c r="GS121" s="169"/>
      <c r="GT121" s="169"/>
      <c r="GU121" s="169"/>
      <c r="GV121" s="169"/>
      <c r="GW121" s="169"/>
      <c r="GX121" s="169"/>
      <c r="GY121" s="169"/>
      <c r="GZ121" s="169"/>
      <c r="HA121" s="169"/>
      <c r="HB121" s="169"/>
      <c r="HC121" s="169"/>
      <c r="HD121" s="169"/>
      <c r="HE121" s="169"/>
      <c r="HF121" s="169"/>
      <c r="HG121" s="169"/>
      <c r="HH121" s="169"/>
      <c r="HI121" s="169"/>
      <c r="HJ121" s="169"/>
      <c r="HK121" s="169"/>
      <c r="HL121" s="169"/>
      <c r="HM121" s="169"/>
      <c r="HN121" s="169"/>
      <c r="HO121" s="169"/>
      <c r="HP121" s="169"/>
      <c r="HQ121" s="169"/>
      <c r="HR121" s="169"/>
      <c r="HS121" s="169"/>
      <c r="HT121" s="169"/>
      <c r="HU121" s="169"/>
      <c r="HV121" s="169"/>
      <c r="HW121" s="169"/>
      <c r="HX121" s="169"/>
      <c r="HY121" s="169"/>
    </row>
    <row r="122" spans="1:233" s="170" customFormat="1" ht="76.5">
      <c r="A122" s="143">
        <f t="shared" si="7"/>
        <v>112</v>
      </c>
      <c r="B122" s="220" t="s">
        <v>37</v>
      </c>
      <c r="C122" s="144">
        <v>33</v>
      </c>
      <c r="D122" s="224" t="s">
        <v>121</v>
      </c>
      <c r="E122" s="225" t="s">
        <v>26</v>
      </c>
      <c r="F122" s="224" t="s">
        <v>198</v>
      </c>
      <c r="G122" s="221" t="s">
        <v>127</v>
      </c>
      <c r="H122" s="220" t="s">
        <v>102</v>
      </c>
      <c r="I122" s="155">
        <v>80000000</v>
      </c>
      <c r="J122" s="158"/>
      <c r="K122" s="187"/>
      <c r="L122" s="166">
        <v>42149</v>
      </c>
      <c r="M122" s="229">
        <v>90</v>
      </c>
      <c r="N122" s="202">
        <f t="shared" si="10"/>
        <v>42233</v>
      </c>
      <c r="O122" s="202">
        <f t="shared" si="11"/>
        <v>42238</v>
      </c>
      <c r="P122" s="202">
        <f t="shared" si="12"/>
        <v>42328</v>
      </c>
      <c r="Q122" s="167">
        <v>81112502</v>
      </c>
      <c r="R122" s="220" t="s">
        <v>298</v>
      </c>
      <c r="S122" s="455" t="s">
        <v>42</v>
      </c>
      <c r="T122" s="169"/>
      <c r="U122" s="169"/>
      <c r="V122" s="169"/>
      <c r="W122" s="169"/>
      <c r="X122" s="169"/>
      <c r="Y122" s="169"/>
      <c r="Z122" s="169"/>
      <c r="AA122" s="169"/>
      <c r="AB122" s="169"/>
      <c r="AC122" s="169"/>
      <c r="AD122" s="169"/>
      <c r="AE122" s="169"/>
      <c r="AF122" s="169"/>
      <c r="AG122" s="169"/>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BW122" s="169"/>
      <c r="BX122" s="169"/>
      <c r="BY122" s="169"/>
      <c r="BZ122" s="169"/>
      <c r="CA122" s="169"/>
      <c r="CB122" s="169"/>
      <c r="CC122" s="169"/>
      <c r="CD122" s="169"/>
      <c r="CE122" s="169"/>
      <c r="CF122" s="169"/>
      <c r="CG122" s="169"/>
      <c r="CH122" s="169"/>
      <c r="CI122" s="169"/>
      <c r="CJ122" s="169"/>
      <c r="CK122" s="169"/>
      <c r="CL122" s="169"/>
      <c r="CM122" s="169"/>
      <c r="CN122" s="169"/>
      <c r="CO122" s="169"/>
      <c r="CP122" s="169"/>
      <c r="CQ122" s="169"/>
      <c r="CR122" s="169"/>
      <c r="CS122" s="169"/>
      <c r="CT122" s="169"/>
      <c r="CU122" s="169"/>
      <c r="CV122" s="169"/>
      <c r="CW122" s="169"/>
      <c r="CX122" s="169"/>
      <c r="CY122" s="169"/>
      <c r="CZ122" s="169"/>
      <c r="DA122" s="169"/>
      <c r="DB122" s="169"/>
      <c r="DC122" s="169"/>
      <c r="DD122" s="169"/>
      <c r="DE122" s="169"/>
      <c r="DF122" s="169"/>
      <c r="DG122" s="169"/>
      <c r="DH122" s="169"/>
      <c r="DI122" s="169"/>
      <c r="DJ122" s="169"/>
      <c r="DK122" s="169"/>
      <c r="DL122" s="169"/>
      <c r="DM122" s="169"/>
      <c r="DN122" s="169"/>
      <c r="DO122" s="169"/>
      <c r="DP122" s="169"/>
      <c r="DQ122" s="169"/>
      <c r="DR122" s="169"/>
      <c r="DS122" s="169"/>
      <c r="DT122" s="169"/>
      <c r="DU122" s="169"/>
      <c r="DV122" s="169"/>
      <c r="DW122" s="169"/>
      <c r="DX122" s="169"/>
      <c r="DY122" s="169"/>
      <c r="DZ122" s="169"/>
      <c r="EA122" s="169"/>
      <c r="EB122" s="169"/>
      <c r="EC122" s="169"/>
      <c r="ED122" s="169"/>
      <c r="EE122" s="169"/>
      <c r="EF122" s="169"/>
      <c r="EG122" s="169"/>
      <c r="EH122" s="169"/>
      <c r="EI122" s="169"/>
      <c r="EJ122" s="169"/>
      <c r="EK122" s="169"/>
      <c r="EL122" s="169"/>
      <c r="EM122" s="169"/>
      <c r="EN122" s="169"/>
      <c r="EO122" s="169"/>
      <c r="EP122" s="169"/>
      <c r="EQ122" s="169"/>
      <c r="ER122" s="169"/>
      <c r="ES122" s="169"/>
      <c r="ET122" s="169"/>
      <c r="EU122" s="169"/>
      <c r="EV122" s="169"/>
      <c r="EW122" s="169"/>
      <c r="EX122" s="169"/>
      <c r="EY122" s="169"/>
      <c r="EZ122" s="169"/>
      <c r="FA122" s="169"/>
      <c r="FB122" s="169"/>
      <c r="FC122" s="169"/>
      <c r="FD122" s="169"/>
      <c r="FE122" s="169"/>
      <c r="FF122" s="169"/>
      <c r="FG122" s="169"/>
      <c r="FH122" s="169"/>
      <c r="FI122" s="169"/>
      <c r="FJ122" s="169"/>
      <c r="FK122" s="169"/>
      <c r="FL122" s="169"/>
      <c r="FM122" s="169"/>
      <c r="FN122" s="169"/>
      <c r="FO122" s="169"/>
      <c r="FP122" s="169"/>
      <c r="FQ122" s="169"/>
      <c r="FR122" s="169"/>
      <c r="FS122" s="169"/>
      <c r="FT122" s="169"/>
      <c r="FU122" s="169"/>
      <c r="FV122" s="169"/>
      <c r="FW122" s="169"/>
      <c r="FX122" s="169"/>
      <c r="FY122" s="169"/>
      <c r="FZ122" s="169"/>
      <c r="GA122" s="169"/>
      <c r="GB122" s="169"/>
      <c r="GC122" s="169"/>
      <c r="GD122" s="169"/>
      <c r="GE122" s="169"/>
      <c r="GF122" s="169"/>
      <c r="GG122" s="169"/>
      <c r="GH122" s="169"/>
      <c r="GI122" s="169"/>
      <c r="GJ122" s="169"/>
      <c r="GK122" s="169"/>
      <c r="GL122" s="169"/>
      <c r="GM122" s="169"/>
      <c r="GN122" s="169"/>
      <c r="GO122" s="169"/>
      <c r="GP122" s="169"/>
      <c r="GQ122" s="169"/>
      <c r="GR122" s="169"/>
      <c r="GS122" s="169"/>
      <c r="GT122" s="169"/>
      <c r="GU122" s="169"/>
      <c r="GV122" s="169"/>
      <c r="GW122" s="169"/>
      <c r="GX122" s="169"/>
      <c r="GY122" s="169"/>
      <c r="GZ122" s="169"/>
      <c r="HA122" s="169"/>
      <c r="HB122" s="169"/>
      <c r="HC122" s="169"/>
      <c r="HD122" s="169"/>
      <c r="HE122" s="169"/>
      <c r="HF122" s="169"/>
      <c r="HG122" s="169"/>
      <c r="HH122" s="169"/>
      <c r="HI122" s="169"/>
      <c r="HJ122" s="169"/>
      <c r="HK122" s="169"/>
      <c r="HL122" s="169"/>
      <c r="HM122" s="169"/>
      <c r="HN122" s="169"/>
      <c r="HO122" s="169"/>
      <c r="HP122" s="169"/>
      <c r="HQ122" s="169"/>
      <c r="HR122" s="169"/>
      <c r="HS122" s="169"/>
      <c r="HT122" s="169"/>
      <c r="HU122" s="169"/>
      <c r="HV122" s="169"/>
      <c r="HW122" s="169"/>
      <c r="HX122" s="169"/>
      <c r="HY122" s="169"/>
    </row>
    <row r="123" spans="1:233" s="170" customFormat="1" ht="76.5">
      <c r="A123" s="143">
        <f t="shared" si="7"/>
        <v>113</v>
      </c>
      <c r="B123" s="220" t="s">
        <v>37</v>
      </c>
      <c r="C123" s="144">
        <v>33</v>
      </c>
      <c r="D123" s="224" t="s">
        <v>121</v>
      </c>
      <c r="E123" s="225" t="s">
        <v>26</v>
      </c>
      <c r="F123" s="224" t="s">
        <v>198</v>
      </c>
      <c r="G123" s="221" t="s">
        <v>127</v>
      </c>
      <c r="H123" s="220" t="s">
        <v>102</v>
      </c>
      <c r="I123" s="155">
        <v>50000000</v>
      </c>
      <c r="J123" s="158"/>
      <c r="K123" s="187"/>
      <c r="L123" s="166">
        <v>42114</v>
      </c>
      <c r="M123" s="229">
        <v>90</v>
      </c>
      <c r="N123" s="202">
        <f t="shared" si="10"/>
        <v>42198</v>
      </c>
      <c r="O123" s="202">
        <f t="shared" si="11"/>
        <v>42203</v>
      </c>
      <c r="P123" s="202">
        <f t="shared" si="12"/>
        <v>42293</v>
      </c>
      <c r="Q123" s="167">
        <v>45111603</v>
      </c>
      <c r="R123" s="220" t="s">
        <v>393</v>
      </c>
      <c r="S123" s="455" t="s">
        <v>394</v>
      </c>
      <c r="T123" s="169"/>
      <c r="U123" s="169"/>
      <c r="V123" s="169"/>
      <c r="W123" s="169"/>
      <c r="X123" s="169"/>
      <c r="Y123" s="169"/>
      <c r="Z123" s="169"/>
      <c r="AA123" s="169"/>
      <c r="AB123" s="169"/>
      <c r="AC123" s="169"/>
      <c r="AD123" s="169"/>
      <c r="AE123" s="169"/>
      <c r="AF123" s="169"/>
      <c r="AG123" s="169"/>
      <c r="AH123" s="169"/>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169"/>
      <c r="CU123" s="169"/>
      <c r="CV123" s="169"/>
      <c r="CW123" s="169"/>
      <c r="CX123" s="169"/>
      <c r="CY123" s="169"/>
      <c r="CZ123" s="169"/>
      <c r="DA123" s="169"/>
      <c r="DB123" s="169"/>
      <c r="DC123" s="169"/>
      <c r="DD123" s="169"/>
      <c r="DE123" s="169"/>
      <c r="DF123" s="169"/>
      <c r="DG123" s="169"/>
      <c r="DH123" s="169"/>
      <c r="DI123" s="169"/>
      <c r="DJ123" s="169"/>
      <c r="DK123" s="169"/>
      <c r="DL123" s="169"/>
      <c r="DM123" s="169"/>
      <c r="DN123" s="169"/>
      <c r="DO123" s="169"/>
      <c r="DP123" s="169"/>
      <c r="DQ123" s="169"/>
      <c r="DR123" s="169"/>
      <c r="DS123" s="169"/>
      <c r="DT123" s="169"/>
      <c r="DU123" s="169"/>
      <c r="DV123" s="169"/>
      <c r="DW123" s="169"/>
      <c r="DX123" s="169"/>
      <c r="DY123" s="169"/>
      <c r="DZ123" s="169"/>
      <c r="EA123" s="169"/>
      <c r="EB123" s="169"/>
      <c r="EC123" s="169"/>
      <c r="ED123" s="169"/>
      <c r="EE123" s="169"/>
      <c r="EF123" s="169"/>
      <c r="EG123" s="169"/>
      <c r="EH123" s="169"/>
      <c r="EI123" s="169"/>
      <c r="EJ123" s="169"/>
      <c r="EK123" s="169"/>
      <c r="EL123" s="169"/>
      <c r="EM123" s="169"/>
      <c r="EN123" s="169"/>
      <c r="EO123" s="169"/>
      <c r="EP123" s="169"/>
      <c r="EQ123" s="169"/>
      <c r="ER123" s="169"/>
      <c r="ES123" s="169"/>
      <c r="ET123" s="169"/>
      <c r="EU123" s="169"/>
      <c r="EV123" s="169"/>
      <c r="EW123" s="169"/>
      <c r="EX123" s="169"/>
      <c r="EY123" s="169"/>
      <c r="EZ123" s="169"/>
      <c r="FA123" s="169"/>
      <c r="FB123" s="169"/>
      <c r="FC123" s="169"/>
      <c r="FD123" s="169"/>
      <c r="FE123" s="169"/>
      <c r="FF123" s="169"/>
      <c r="FG123" s="169"/>
      <c r="FH123" s="169"/>
      <c r="FI123" s="169"/>
      <c r="FJ123" s="169"/>
      <c r="FK123" s="169"/>
      <c r="FL123" s="169"/>
      <c r="FM123" s="169"/>
      <c r="FN123" s="169"/>
      <c r="FO123" s="169"/>
      <c r="FP123" s="169"/>
      <c r="FQ123" s="169"/>
      <c r="FR123" s="169"/>
      <c r="FS123" s="169"/>
      <c r="FT123" s="169"/>
      <c r="FU123" s="169"/>
      <c r="FV123" s="169"/>
      <c r="FW123" s="169"/>
      <c r="FX123" s="169"/>
      <c r="FY123" s="169"/>
      <c r="FZ123" s="169"/>
      <c r="GA123" s="169"/>
      <c r="GB123" s="169"/>
      <c r="GC123" s="169"/>
      <c r="GD123" s="169"/>
      <c r="GE123" s="169"/>
      <c r="GF123" s="169"/>
      <c r="GG123" s="169"/>
      <c r="GH123" s="169"/>
      <c r="GI123" s="169"/>
      <c r="GJ123" s="169"/>
      <c r="GK123" s="169"/>
      <c r="GL123" s="169"/>
      <c r="GM123" s="169"/>
      <c r="GN123" s="169"/>
      <c r="GO123" s="169"/>
      <c r="GP123" s="169"/>
      <c r="GQ123" s="169"/>
      <c r="GR123" s="169"/>
      <c r="GS123" s="169"/>
      <c r="GT123" s="169"/>
      <c r="GU123" s="169"/>
      <c r="GV123" s="169"/>
      <c r="GW123" s="169"/>
      <c r="GX123" s="169"/>
      <c r="GY123" s="169"/>
      <c r="GZ123" s="169"/>
      <c r="HA123" s="169"/>
      <c r="HB123" s="169"/>
      <c r="HC123" s="169"/>
      <c r="HD123" s="169"/>
      <c r="HE123" s="169"/>
      <c r="HF123" s="169"/>
      <c r="HG123" s="169"/>
      <c r="HH123" s="169"/>
      <c r="HI123" s="169"/>
      <c r="HJ123" s="169"/>
      <c r="HK123" s="169"/>
      <c r="HL123" s="169"/>
      <c r="HM123" s="169"/>
      <c r="HN123" s="169"/>
      <c r="HO123" s="169"/>
      <c r="HP123" s="169"/>
      <c r="HQ123" s="169"/>
      <c r="HR123" s="169"/>
      <c r="HS123" s="169"/>
      <c r="HT123" s="169"/>
      <c r="HU123" s="169"/>
      <c r="HV123" s="169"/>
      <c r="HW123" s="169"/>
      <c r="HX123" s="169"/>
      <c r="HY123" s="169"/>
    </row>
    <row r="124" spans="1:233" s="170" customFormat="1" ht="76.5">
      <c r="A124" s="143">
        <f t="shared" si="7"/>
        <v>114</v>
      </c>
      <c r="B124" s="220" t="s">
        <v>37</v>
      </c>
      <c r="C124" s="144">
        <v>33</v>
      </c>
      <c r="D124" s="224" t="s">
        <v>121</v>
      </c>
      <c r="E124" s="225" t="s">
        <v>26</v>
      </c>
      <c r="F124" s="224" t="s">
        <v>198</v>
      </c>
      <c r="G124" s="221" t="s">
        <v>127</v>
      </c>
      <c r="H124" s="220" t="s">
        <v>102</v>
      </c>
      <c r="I124" s="155">
        <v>20000000</v>
      </c>
      <c r="J124" s="158"/>
      <c r="K124" s="187"/>
      <c r="L124" s="166">
        <v>42114</v>
      </c>
      <c r="M124" s="229">
        <v>90</v>
      </c>
      <c r="N124" s="202">
        <f t="shared" si="10"/>
        <v>42198</v>
      </c>
      <c r="O124" s="202">
        <f t="shared" si="11"/>
        <v>42203</v>
      </c>
      <c r="P124" s="202">
        <f t="shared" si="12"/>
        <v>42293</v>
      </c>
      <c r="Q124" s="167">
        <v>45111607</v>
      </c>
      <c r="R124" s="220" t="s">
        <v>299</v>
      </c>
      <c r="S124" s="455" t="s">
        <v>43</v>
      </c>
      <c r="T124" s="169"/>
      <c r="U124" s="169"/>
      <c r="V124" s="169"/>
      <c r="W124" s="169"/>
      <c r="X124" s="169"/>
      <c r="Y124" s="169"/>
      <c r="Z124" s="169"/>
      <c r="AA124" s="169"/>
      <c r="AB124" s="169"/>
      <c r="AC124" s="169"/>
      <c r="AD124" s="169"/>
      <c r="AE124" s="169"/>
      <c r="AF124" s="169"/>
      <c r="AG124" s="169"/>
      <c r="AH124" s="169"/>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c r="BI124" s="169"/>
      <c r="BJ124" s="169"/>
      <c r="BK124" s="169"/>
      <c r="BL124" s="169"/>
      <c r="BM124" s="169"/>
      <c r="BN124" s="169"/>
      <c r="BO124" s="169"/>
      <c r="BP124" s="169"/>
      <c r="BQ124" s="169"/>
      <c r="BR124" s="169"/>
      <c r="BS124" s="169"/>
      <c r="BT124" s="169"/>
      <c r="BU124" s="169"/>
      <c r="BV124" s="169"/>
      <c r="BW124" s="169"/>
      <c r="BX124" s="169"/>
      <c r="BY124" s="169"/>
      <c r="BZ124" s="169"/>
      <c r="CA124" s="169"/>
      <c r="CB124" s="169"/>
      <c r="CC124" s="169"/>
      <c r="CD124" s="169"/>
      <c r="CE124" s="169"/>
      <c r="CF124" s="169"/>
      <c r="CG124" s="169"/>
      <c r="CH124" s="169"/>
      <c r="CI124" s="169"/>
      <c r="CJ124" s="169"/>
      <c r="CK124" s="169"/>
      <c r="CL124" s="169"/>
      <c r="CM124" s="169"/>
      <c r="CN124" s="169"/>
      <c r="CO124" s="169"/>
      <c r="CP124" s="169"/>
      <c r="CQ124" s="169"/>
      <c r="CR124" s="169"/>
      <c r="CS124" s="169"/>
      <c r="CT124" s="169"/>
      <c r="CU124" s="169"/>
      <c r="CV124" s="169"/>
      <c r="CW124" s="169"/>
      <c r="CX124" s="169"/>
      <c r="CY124" s="169"/>
      <c r="CZ124" s="169"/>
      <c r="DA124" s="169"/>
      <c r="DB124" s="169"/>
      <c r="DC124" s="169"/>
      <c r="DD124" s="169"/>
      <c r="DE124" s="169"/>
      <c r="DF124" s="169"/>
      <c r="DG124" s="169"/>
      <c r="DH124" s="169"/>
      <c r="DI124" s="169"/>
      <c r="DJ124" s="169"/>
      <c r="DK124" s="169"/>
      <c r="DL124" s="169"/>
      <c r="DM124" s="169"/>
      <c r="DN124" s="169"/>
      <c r="DO124" s="169"/>
      <c r="DP124" s="169"/>
      <c r="DQ124" s="169"/>
      <c r="DR124" s="169"/>
      <c r="DS124" s="169"/>
      <c r="DT124" s="169"/>
      <c r="DU124" s="169"/>
      <c r="DV124" s="169"/>
      <c r="DW124" s="169"/>
      <c r="DX124" s="169"/>
      <c r="DY124" s="169"/>
      <c r="DZ124" s="169"/>
      <c r="EA124" s="169"/>
      <c r="EB124" s="169"/>
      <c r="EC124" s="169"/>
      <c r="ED124" s="169"/>
      <c r="EE124" s="169"/>
      <c r="EF124" s="169"/>
      <c r="EG124" s="169"/>
      <c r="EH124" s="169"/>
      <c r="EI124" s="169"/>
      <c r="EJ124" s="169"/>
      <c r="EK124" s="169"/>
      <c r="EL124" s="169"/>
      <c r="EM124" s="169"/>
      <c r="EN124" s="169"/>
      <c r="EO124" s="169"/>
      <c r="EP124" s="169"/>
      <c r="EQ124" s="169"/>
      <c r="ER124" s="169"/>
      <c r="ES124" s="169"/>
      <c r="ET124" s="169"/>
      <c r="EU124" s="169"/>
      <c r="EV124" s="169"/>
      <c r="EW124" s="169"/>
      <c r="EX124" s="169"/>
      <c r="EY124" s="169"/>
      <c r="EZ124" s="169"/>
      <c r="FA124" s="169"/>
      <c r="FB124" s="169"/>
      <c r="FC124" s="169"/>
      <c r="FD124" s="169"/>
      <c r="FE124" s="169"/>
      <c r="FF124" s="169"/>
      <c r="FG124" s="169"/>
      <c r="FH124" s="169"/>
      <c r="FI124" s="169"/>
      <c r="FJ124" s="169"/>
      <c r="FK124" s="169"/>
      <c r="FL124" s="169"/>
      <c r="FM124" s="169"/>
      <c r="FN124" s="169"/>
      <c r="FO124" s="169"/>
      <c r="FP124" s="169"/>
      <c r="FQ124" s="169"/>
      <c r="FR124" s="169"/>
      <c r="FS124" s="169"/>
      <c r="FT124" s="169"/>
      <c r="FU124" s="169"/>
      <c r="FV124" s="169"/>
      <c r="FW124" s="169"/>
      <c r="FX124" s="169"/>
      <c r="FY124" s="169"/>
      <c r="FZ124" s="169"/>
      <c r="GA124" s="169"/>
      <c r="GB124" s="169"/>
      <c r="GC124" s="169"/>
      <c r="GD124" s="169"/>
      <c r="GE124" s="169"/>
      <c r="GF124" s="169"/>
      <c r="GG124" s="169"/>
      <c r="GH124" s="169"/>
      <c r="GI124" s="169"/>
      <c r="GJ124" s="169"/>
      <c r="GK124" s="169"/>
      <c r="GL124" s="169"/>
      <c r="GM124" s="169"/>
      <c r="GN124" s="169"/>
      <c r="GO124" s="169"/>
      <c r="GP124" s="169"/>
      <c r="GQ124" s="169"/>
      <c r="GR124" s="169"/>
      <c r="GS124" s="169"/>
      <c r="GT124" s="169"/>
      <c r="GU124" s="169"/>
      <c r="GV124" s="169"/>
      <c r="GW124" s="169"/>
      <c r="GX124" s="169"/>
      <c r="GY124" s="169"/>
      <c r="GZ124" s="169"/>
      <c r="HA124" s="169"/>
      <c r="HB124" s="169"/>
      <c r="HC124" s="169"/>
      <c r="HD124" s="169"/>
      <c r="HE124" s="169"/>
      <c r="HF124" s="169"/>
      <c r="HG124" s="169"/>
      <c r="HH124" s="169"/>
      <c r="HI124" s="169"/>
      <c r="HJ124" s="169"/>
      <c r="HK124" s="169"/>
      <c r="HL124" s="169"/>
      <c r="HM124" s="169"/>
      <c r="HN124" s="169"/>
      <c r="HO124" s="169"/>
      <c r="HP124" s="169"/>
      <c r="HQ124" s="169"/>
      <c r="HR124" s="169"/>
      <c r="HS124" s="169"/>
      <c r="HT124" s="169"/>
      <c r="HU124" s="169"/>
      <c r="HV124" s="169"/>
      <c r="HW124" s="169"/>
      <c r="HX124" s="169"/>
      <c r="HY124" s="169"/>
    </row>
    <row r="125" spans="1:233" s="170" customFormat="1" ht="76.5">
      <c r="A125" s="143">
        <f t="shared" si="7"/>
        <v>115</v>
      </c>
      <c r="B125" s="220" t="s">
        <v>37</v>
      </c>
      <c r="C125" s="144">
        <v>33</v>
      </c>
      <c r="D125" s="224" t="s">
        <v>121</v>
      </c>
      <c r="E125" s="225" t="s">
        <v>26</v>
      </c>
      <c r="F125" s="224" t="s">
        <v>198</v>
      </c>
      <c r="G125" s="221" t="s">
        <v>127</v>
      </c>
      <c r="H125" s="220" t="s">
        <v>102</v>
      </c>
      <c r="I125" s="155">
        <v>190000000</v>
      </c>
      <c r="J125" s="158"/>
      <c r="K125" s="187"/>
      <c r="L125" s="166">
        <v>42226</v>
      </c>
      <c r="M125" s="229">
        <v>120</v>
      </c>
      <c r="N125" s="202">
        <f t="shared" si="10"/>
        <v>42310</v>
      </c>
      <c r="O125" s="202">
        <f t="shared" si="11"/>
        <v>42315</v>
      </c>
      <c r="P125" s="202">
        <f t="shared" si="12"/>
        <v>42435</v>
      </c>
      <c r="Q125" s="167">
        <v>45111607</v>
      </c>
      <c r="R125" s="220" t="s">
        <v>398</v>
      </c>
      <c r="S125" s="455" t="s">
        <v>399</v>
      </c>
      <c r="T125" s="169"/>
      <c r="U125" s="169"/>
      <c r="V125" s="169"/>
      <c r="W125" s="169"/>
      <c r="X125" s="169"/>
      <c r="Y125" s="169"/>
      <c r="Z125" s="169"/>
      <c r="AA125" s="169"/>
      <c r="AB125" s="169"/>
      <c r="AC125" s="169"/>
      <c r="AD125" s="169"/>
      <c r="AE125" s="169"/>
      <c r="AF125" s="169"/>
      <c r="AG125" s="169"/>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169"/>
      <c r="CD125" s="169"/>
      <c r="CE125" s="169"/>
      <c r="CF125" s="169"/>
      <c r="CG125" s="169"/>
      <c r="CH125" s="169"/>
      <c r="CI125" s="169"/>
      <c r="CJ125" s="169"/>
      <c r="CK125" s="169"/>
      <c r="CL125" s="169"/>
      <c r="CM125" s="169"/>
      <c r="CN125" s="169"/>
      <c r="CO125" s="169"/>
      <c r="CP125" s="169"/>
      <c r="CQ125" s="169"/>
      <c r="CR125" s="169"/>
      <c r="CS125" s="169"/>
      <c r="CT125" s="169"/>
      <c r="CU125" s="169"/>
      <c r="CV125" s="169"/>
      <c r="CW125" s="169"/>
      <c r="CX125" s="169"/>
      <c r="CY125" s="169"/>
      <c r="CZ125" s="169"/>
      <c r="DA125" s="169"/>
      <c r="DB125" s="169"/>
      <c r="DC125" s="169"/>
      <c r="DD125" s="169"/>
      <c r="DE125" s="169"/>
      <c r="DF125" s="169"/>
      <c r="DG125" s="169"/>
      <c r="DH125" s="169"/>
      <c r="DI125" s="169"/>
      <c r="DJ125" s="169"/>
      <c r="DK125" s="169"/>
      <c r="DL125" s="169"/>
      <c r="DM125" s="169"/>
      <c r="DN125" s="169"/>
      <c r="DO125" s="169"/>
      <c r="DP125" s="169"/>
      <c r="DQ125" s="169"/>
      <c r="DR125" s="169"/>
      <c r="DS125" s="169"/>
      <c r="DT125" s="169"/>
      <c r="DU125" s="169"/>
      <c r="DV125" s="169"/>
      <c r="DW125" s="169"/>
      <c r="DX125" s="169"/>
      <c r="DY125" s="169"/>
      <c r="DZ125" s="169"/>
      <c r="EA125" s="169"/>
      <c r="EB125" s="169"/>
      <c r="EC125" s="169"/>
      <c r="ED125" s="169"/>
      <c r="EE125" s="169"/>
      <c r="EF125" s="169"/>
      <c r="EG125" s="169"/>
      <c r="EH125" s="169"/>
      <c r="EI125" s="169"/>
      <c r="EJ125" s="169"/>
      <c r="EK125" s="169"/>
      <c r="EL125" s="169"/>
      <c r="EM125" s="169"/>
      <c r="EN125" s="169"/>
      <c r="EO125" s="169"/>
      <c r="EP125" s="169"/>
      <c r="EQ125" s="169"/>
      <c r="ER125" s="169"/>
      <c r="ES125" s="169"/>
      <c r="ET125" s="169"/>
      <c r="EU125" s="169"/>
      <c r="EV125" s="169"/>
      <c r="EW125" s="169"/>
      <c r="EX125" s="169"/>
      <c r="EY125" s="169"/>
      <c r="EZ125" s="169"/>
      <c r="FA125" s="169"/>
      <c r="FB125" s="169"/>
      <c r="FC125" s="169"/>
      <c r="FD125" s="169"/>
      <c r="FE125" s="169"/>
      <c r="FF125" s="169"/>
      <c r="FG125" s="169"/>
      <c r="FH125" s="169"/>
      <c r="FI125" s="169"/>
      <c r="FJ125" s="169"/>
      <c r="FK125" s="169"/>
      <c r="FL125" s="169"/>
      <c r="FM125" s="169"/>
      <c r="FN125" s="169"/>
      <c r="FO125" s="169"/>
      <c r="FP125" s="169"/>
      <c r="FQ125" s="169"/>
      <c r="FR125" s="169"/>
      <c r="FS125" s="169"/>
      <c r="FT125" s="169"/>
      <c r="FU125" s="169"/>
      <c r="FV125" s="169"/>
      <c r="FW125" s="169"/>
      <c r="FX125" s="169"/>
      <c r="FY125" s="169"/>
      <c r="FZ125" s="169"/>
      <c r="GA125" s="169"/>
      <c r="GB125" s="169"/>
      <c r="GC125" s="169"/>
      <c r="GD125" s="169"/>
      <c r="GE125" s="169"/>
      <c r="GF125" s="169"/>
      <c r="GG125" s="169"/>
      <c r="GH125" s="169"/>
      <c r="GI125" s="169"/>
      <c r="GJ125" s="169"/>
      <c r="GK125" s="169"/>
      <c r="GL125" s="169"/>
      <c r="GM125" s="169"/>
      <c r="GN125" s="169"/>
      <c r="GO125" s="169"/>
      <c r="GP125" s="169"/>
      <c r="GQ125" s="169"/>
      <c r="GR125" s="169"/>
      <c r="GS125" s="169"/>
      <c r="GT125" s="169"/>
      <c r="GU125" s="169"/>
      <c r="GV125" s="169"/>
      <c r="GW125" s="169"/>
      <c r="GX125" s="169"/>
      <c r="GY125" s="169"/>
      <c r="GZ125" s="169"/>
      <c r="HA125" s="169"/>
      <c r="HB125" s="169"/>
      <c r="HC125" s="169"/>
      <c r="HD125" s="169"/>
      <c r="HE125" s="169"/>
      <c r="HF125" s="169"/>
      <c r="HG125" s="169"/>
      <c r="HH125" s="169"/>
      <c r="HI125" s="169"/>
      <c r="HJ125" s="169"/>
      <c r="HK125" s="169"/>
      <c r="HL125" s="169"/>
      <c r="HM125" s="169"/>
      <c r="HN125" s="169"/>
      <c r="HO125" s="169"/>
      <c r="HP125" s="169"/>
      <c r="HQ125" s="169"/>
      <c r="HR125" s="169"/>
      <c r="HS125" s="169"/>
      <c r="HT125" s="169"/>
      <c r="HU125" s="169"/>
      <c r="HV125" s="169"/>
      <c r="HW125" s="169"/>
      <c r="HX125" s="169"/>
      <c r="HY125" s="169"/>
    </row>
    <row r="126" spans="1:233" s="170" customFormat="1" ht="102">
      <c r="A126" s="143">
        <f t="shared" si="7"/>
        <v>116</v>
      </c>
      <c r="B126" s="220" t="s">
        <v>37</v>
      </c>
      <c r="C126" s="144">
        <v>33</v>
      </c>
      <c r="D126" s="224" t="s">
        <v>121</v>
      </c>
      <c r="E126" s="225" t="s">
        <v>26</v>
      </c>
      <c r="F126" s="224" t="s">
        <v>198</v>
      </c>
      <c r="G126" s="147" t="s">
        <v>212</v>
      </c>
      <c r="H126" s="220" t="s">
        <v>99</v>
      </c>
      <c r="I126" s="155">
        <v>600000000</v>
      </c>
      <c r="J126" s="158"/>
      <c r="K126" s="217"/>
      <c r="L126" s="166">
        <v>42104</v>
      </c>
      <c r="M126" s="229">
        <v>360</v>
      </c>
      <c r="N126" s="423">
        <f>L126+98</f>
        <v>42202</v>
      </c>
      <c r="O126" s="423">
        <f aca="true" t="shared" si="13" ref="O126:O132">N126+5</f>
        <v>42207</v>
      </c>
      <c r="P126" s="423">
        <f aca="true" t="shared" si="14" ref="P126:P132">O126+M126</f>
        <v>42567</v>
      </c>
      <c r="Q126" s="167">
        <v>81111811</v>
      </c>
      <c r="R126" s="220" t="s">
        <v>300</v>
      </c>
      <c r="S126" s="456" t="s">
        <v>44</v>
      </c>
      <c r="T126" s="169"/>
      <c r="U126" s="169"/>
      <c r="V126" s="169"/>
      <c r="W126" s="169"/>
      <c r="X126" s="169"/>
      <c r="Y126" s="169"/>
      <c r="Z126" s="169"/>
      <c r="AA126" s="169"/>
      <c r="AB126" s="169"/>
      <c r="AC126" s="169"/>
      <c r="AD126" s="169"/>
      <c r="AE126" s="169"/>
      <c r="AF126" s="169"/>
      <c r="AG126" s="169"/>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169"/>
      <c r="CD126" s="169"/>
      <c r="CE126" s="169"/>
      <c r="CF126" s="169"/>
      <c r="CG126" s="169"/>
      <c r="CH126" s="169"/>
      <c r="CI126" s="169"/>
      <c r="CJ126" s="169"/>
      <c r="CK126" s="169"/>
      <c r="CL126" s="169"/>
      <c r="CM126" s="169"/>
      <c r="CN126" s="169"/>
      <c r="CO126" s="169"/>
      <c r="CP126" s="169"/>
      <c r="CQ126" s="169"/>
      <c r="CR126" s="169"/>
      <c r="CS126" s="169"/>
      <c r="CT126" s="169"/>
      <c r="CU126" s="169"/>
      <c r="CV126" s="169"/>
      <c r="CW126" s="169"/>
      <c r="CX126" s="169"/>
      <c r="CY126" s="169"/>
      <c r="CZ126" s="169"/>
      <c r="DA126" s="169"/>
      <c r="DB126" s="169"/>
      <c r="DC126" s="169"/>
      <c r="DD126" s="169"/>
      <c r="DE126" s="169"/>
      <c r="DF126" s="169"/>
      <c r="DG126" s="169"/>
      <c r="DH126" s="169"/>
      <c r="DI126" s="169"/>
      <c r="DJ126" s="169"/>
      <c r="DK126" s="169"/>
      <c r="DL126" s="169"/>
      <c r="DM126" s="169"/>
      <c r="DN126" s="169"/>
      <c r="DO126" s="169"/>
      <c r="DP126" s="169"/>
      <c r="DQ126" s="169"/>
      <c r="DR126" s="169"/>
      <c r="DS126" s="169"/>
      <c r="DT126" s="169"/>
      <c r="DU126" s="169"/>
      <c r="DV126" s="169"/>
      <c r="DW126" s="169"/>
      <c r="DX126" s="169"/>
      <c r="DY126" s="169"/>
      <c r="DZ126" s="169"/>
      <c r="EA126" s="169"/>
      <c r="EB126" s="169"/>
      <c r="EC126" s="169"/>
      <c r="ED126" s="169"/>
      <c r="EE126" s="169"/>
      <c r="EF126" s="169"/>
      <c r="EG126" s="169"/>
      <c r="EH126" s="169"/>
      <c r="EI126" s="169"/>
      <c r="EJ126" s="169"/>
      <c r="EK126" s="169"/>
      <c r="EL126" s="169"/>
      <c r="EM126" s="169"/>
      <c r="EN126" s="169"/>
      <c r="EO126" s="169"/>
      <c r="EP126" s="169"/>
      <c r="EQ126" s="169"/>
      <c r="ER126" s="169"/>
      <c r="ES126" s="169"/>
      <c r="ET126" s="169"/>
      <c r="EU126" s="169"/>
      <c r="EV126" s="169"/>
      <c r="EW126" s="169"/>
      <c r="EX126" s="169"/>
      <c r="EY126" s="169"/>
      <c r="EZ126" s="169"/>
      <c r="FA126" s="169"/>
      <c r="FB126" s="169"/>
      <c r="FC126" s="169"/>
      <c r="FD126" s="169"/>
      <c r="FE126" s="169"/>
      <c r="FF126" s="169"/>
      <c r="FG126" s="169"/>
      <c r="FH126" s="169"/>
      <c r="FI126" s="169"/>
      <c r="FJ126" s="169"/>
      <c r="FK126" s="169"/>
      <c r="FL126" s="169"/>
      <c r="FM126" s="169"/>
      <c r="FN126" s="169"/>
      <c r="FO126" s="169"/>
      <c r="FP126" s="169"/>
      <c r="FQ126" s="169"/>
      <c r="FR126" s="169"/>
      <c r="FS126" s="169"/>
      <c r="FT126" s="169"/>
      <c r="FU126" s="169"/>
      <c r="FV126" s="169"/>
      <c r="FW126" s="169"/>
      <c r="FX126" s="169"/>
      <c r="FY126" s="169"/>
      <c r="FZ126" s="169"/>
      <c r="GA126" s="169"/>
      <c r="GB126" s="169"/>
      <c r="GC126" s="169"/>
      <c r="GD126" s="169"/>
      <c r="GE126" s="169"/>
      <c r="GF126" s="169"/>
      <c r="GG126" s="169"/>
      <c r="GH126" s="169"/>
      <c r="GI126" s="169"/>
      <c r="GJ126" s="169"/>
      <c r="GK126" s="169"/>
      <c r="GL126" s="169"/>
      <c r="GM126" s="169"/>
      <c r="GN126" s="169"/>
      <c r="GO126" s="169"/>
      <c r="GP126" s="169"/>
      <c r="GQ126" s="169"/>
      <c r="GR126" s="169"/>
      <c r="GS126" s="169"/>
      <c r="GT126" s="169"/>
      <c r="GU126" s="169"/>
      <c r="GV126" s="169"/>
      <c r="GW126" s="169"/>
      <c r="GX126" s="169"/>
      <c r="GY126" s="169"/>
      <c r="GZ126" s="169"/>
      <c r="HA126" s="169"/>
      <c r="HB126" s="169"/>
      <c r="HC126" s="169"/>
      <c r="HD126" s="169"/>
      <c r="HE126" s="169"/>
      <c r="HF126" s="169"/>
      <c r="HG126" s="169"/>
      <c r="HH126" s="169"/>
      <c r="HI126" s="169"/>
      <c r="HJ126" s="169"/>
      <c r="HK126" s="169"/>
      <c r="HL126" s="169"/>
      <c r="HM126" s="169"/>
      <c r="HN126" s="169"/>
      <c r="HO126" s="169"/>
      <c r="HP126" s="169"/>
      <c r="HQ126" s="169"/>
      <c r="HR126" s="169"/>
      <c r="HS126" s="169"/>
      <c r="HT126" s="169"/>
      <c r="HU126" s="169"/>
      <c r="HV126" s="169"/>
      <c r="HW126" s="169"/>
      <c r="HX126" s="169"/>
      <c r="HY126" s="169"/>
    </row>
    <row r="127" spans="1:233" s="170" customFormat="1" ht="76.5">
      <c r="A127" s="143">
        <f t="shared" si="7"/>
        <v>117</v>
      </c>
      <c r="B127" s="220" t="s">
        <v>37</v>
      </c>
      <c r="C127" s="144">
        <v>33</v>
      </c>
      <c r="D127" s="224" t="s">
        <v>121</v>
      </c>
      <c r="E127" s="225" t="s">
        <v>26</v>
      </c>
      <c r="F127" s="224" t="s">
        <v>198</v>
      </c>
      <c r="G127" s="224" t="s">
        <v>213</v>
      </c>
      <c r="H127" s="220" t="s">
        <v>99</v>
      </c>
      <c r="I127" s="155">
        <v>550000000</v>
      </c>
      <c r="J127" s="158"/>
      <c r="K127" s="217"/>
      <c r="L127" s="166">
        <v>42090</v>
      </c>
      <c r="M127" s="229">
        <v>360</v>
      </c>
      <c r="N127" s="202">
        <f>L127+49</f>
        <v>42139</v>
      </c>
      <c r="O127" s="202">
        <f t="shared" si="13"/>
        <v>42144</v>
      </c>
      <c r="P127" s="202">
        <f t="shared" si="14"/>
        <v>42504</v>
      </c>
      <c r="Q127" s="171" t="s">
        <v>38</v>
      </c>
      <c r="R127" s="220" t="s">
        <v>326</v>
      </c>
      <c r="S127" s="456" t="s">
        <v>45</v>
      </c>
      <c r="T127" s="169"/>
      <c r="U127" s="169"/>
      <c r="V127" s="169"/>
      <c r="W127" s="169"/>
      <c r="X127" s="169"/>
      <c r="Y127" s="169"/>
      <c r="Z127" s="169"/>
      <c r="AA127" s="169"/>
      <c r="AB127" s="169"/>
      <c r="AC127" s="169"/>
      <c r="AD127" s="169"/>
      <c r="AE127" s="169"/>
      <c r="AF127" s="169"/>
      <c r="AG127" s="169"/>
      <c r="AH127" s="169"/>
      <c r="AI127" s="169"/>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169"/>
      <c r="CD127" s="169"/>
      <c r="CE127" s="169"/>
      <c r="CF127" s="169"/>
      <c r="CG127" s="169"/>
      <c r="CH127" s="169"/>
      <c r="CI127" s="169"/>
      <c r="CJ127" s="169"/>
      <c r="CK127" s="169"/>
      <c r="CL127" s="169"/>
      <c r="CM127" s="169"/>
      <c r="CN127" s="169"/>
      <c r="CO127" s="169"/>
      <c r="CP127" s="169"/>
      <c r="CQ127" s="169"/>
      <c r="CR127" s="169"/>
      <c r="CS127" s="169"/>
      <c r="CT127" s="169"/>
      <c r="CU127" s="169"/>
      <c r="CV127" s="169"/>
      <c r="CW127" s="169"/>
      <c r="CX127" s="169"/>
      <c r="CY127" s="169"/>
      <c r="CZ127" s="169"/>
      <c r="DA127" s="169"/>
      <c r="DB127" s="169"/>
      <c r="DC127" s="169"/>
      <c r="DD127" s="169"/>
      <c r="DE127" s="169"/>
      <c r="DF127" s="169"/>
      <c r="DG127" s="169"/>
      <c r="DH127" s="169"/>
      <c r="DI127" s="169"/>
      <c r="DJ127" s="169"/>
      <c r="DK127" s="169"/>
      <c r="DL127" s="169"/>
      <c r="DM127" s="169"/>
      <c r="DN127" s="169"/>
      <c r="DO127" s="169"/>
      <c r="DP127" s="169"/>
      <c r="DQ127" s="169"/>
      <c r="DR127" s="169"/>
      <c r="DS127" s="169"/>
      <c r="DT127" s="169"/>
      <c r="DU127" s="169"/>
      <c r="DV127" s="169"/>
      <c r="DW127" s="169"/>
      <c r="DX127" s="169"/>
      <c r="DY127" s="169"/>
      <c r="DZ127" s="169"/>
      <c r="EA127" s="169"/>
      <c r="EB127" s="169"/>
      <c r="EC127" s="169"/>
      <c r="ED127" s="169"/>
      <c r="EE127" s="169"/>
      <c r="EF127" s="169"/>
      <c r="EG127" s="169"/>
      <c r="EH127" s="169"/>
      <c r="EI127" s="169"/>
      <c r="EJ127" s="169"/>
      <c r="EK127" s="169"/>
      <c r="EL127" s="169"/>
      <c r="EM127" s="169"/>
      <c r="EN127" s="169"/>
      <c r="EO127" s="169"/>
      <c r="EP127" s="169"/>
      <c r="EQ127" s="169"/>
      <c r="ER127" s="169"/>
      <c r="ES127" s="169"/>
      <c r="ET127" s="169"/>
      <c r="EU127" s="169"/>
      <c r="EV127" s="169"/>
      <c r="EW127" s="169"/>
      <c r="EX127" s="169"/>
      <c r="EY127" s="169"/>
      <c r="EZ127" s="169"/>
      <c r="FA127" s="169"/>
      <c r="FB127" s="169"/>
      <c r="FC127" s="169"/>
      <c r="FD127" s="169"/>
      <c r="FE127" s="169"/>
      <c r="FF127" s="169"/>
      <c r="FG127" s="169"/>
      <c r="FH127" s="169"/>
      <c r="FI127" s="169"/>
      <c r="FJ127" s="169"/>
      <c r="FK127" s="169"/>
      <c r="FL127" s="169"/>
      <c r="FM127" s="169"/>
      <c r="FN127" s="169"/>
      <c r="FO127" s="169"/>
      <c r="FP127" s="169"/>
      <c r="FQ127" s="169"/>
      <c r="FR127" s="169"/>
      <c r="FS127" s="169"/>
      <c r="FT127" s="169"/>
      <c r="FU127" s="169"/>
      <c r="FV127" s="169"/>
      <c r="FW127" s="169"/>
      <c r="FX127" s="169"/>
      <c r="FY127" s="169"/>
      <c r="FZ127" s="169"/>
      <c r="GA127" s="169"/>
      <c r="GB127" s="169"/>
      <c r="GC127" s="169"/>
      <c r="GD127" s="169"/>
      <c r="GE127" s="169"/>
      <c r="GF127" s="169"/>
      <c r="GG127" s="169"/>
      <c r="GH127" s="169"/>
      <c r="GI127" s="169"/>
      <c r="GJ127" s="169"/>
      <c r="GK127" s="169"/>
      <c r="GL127" s="169"/>
      <c r="GM127" s="169"/>
      <c r="GN127" s="169"/>
      <c r="GO127" s="169"/>
      <c r="GP127" s="169"/>
      <c r="GQ127" s="169"/>
      <c r="GR127" s="169"/>
      <c r="GS127" s="169"/>
      <c r="GT127" s="169"/>
      <c r="GU127" s="169"/>
      <c r="GV127" s="169"/>
      <c r="GW127" s="169"/>
      <c r="GX127" s="169"/>
      <c r="GY127" s="169"/>
      <c r="GZ127" s="169"/>
      <c r="HA127" s="169"/>
      <c r="HB127" s="169"/>
      <c r="HC127" s="169"/>
      <c r="HD127" s="169"/>
      <c r="HE127" s="169"/>
      <c r="HF127" s="169"/>
      <c r="HG127" s="169"/>
      <c r="HH127" s="169"/>
      <c r="HI127" s="169"/>
      <c r="HJ127" s="169"/>
      <c r="HK127" s="169"/>
      <c r="HL127" s="169"/>
      <c r="HM127" s="169"/>
      <c r="HN127" s="169"/>
      <c r="HO127" s="169"/>
      <c r="HP127" s="169"/>
      <c r="HQ127" s="169"/>
      <c r="HR127" s="169"/>
      <c r="HS127" s="169"/>
      <c r="HT127" s="169"/>
      <c r="HU127" s="169"/>
      <c r="HV127" s="169"/>
      <c r="HW127" s="169"/>
      <c r="HX127" s="169"/>
      <c r="HY127" s="169"/>
    </row>
    <row r="128" spans="1:233" s="170" customFormat="1" ht="102.75" customHeight="1">
      <c r="A128" s="143">
        <f t="shared" si="7"/>
        <v>118</v>
      </c>
      <c r="B128" s="220" t="s">
        <v>37</v>
      </c>
      <c r="C128" s="144">
        <v>33</v>
      </c>
      <c r="D128" s="224" t="s">
        <v>121</v>
      </c>
      <c r="E128" s="225" t="s">
        <v>26</v>
      </c>
      <c r="F128" s="224" t="s">
        <v>198</v>
      </c>
      <c r="G128" s="224" t="s">
        <v>213</v>
      </c>
      <c r="H128" s="220" t="s">
        <v>99</v>
      </c>
      <c r="I128" s="155">
        <f>170000000-65000000</f>
        <v>105000000</v>
      </c>
      <c r="J128" s="158"/>
      <c r="K128" s="217"/>
      <c r="L128" s="166">
        <v>42089</v>
      </c>
      <c r="M128" s="229">
        <v>360</v>
      </c>
      <c r="N128" s="202">
        <f>L128+49</f>
        <v>42138</v>
      </c>
      <c r="O128" s="202">
        <f t="shared" si="13"/>
        <v>42143</v>
      </c>
      <c r="P128" s="202">
        <f t="shared" si="14"/>
        <v>42503</v>
      </c>
      <c r="Q128" s="171" t="s">
        <v>70</v>
      </c>
      <c r="R128" s="220" t="s">
        <v>396</v>
      </c>
      <c r="S128" s="456" t="s">
        <v>397</v>
      </c>
      <c r="T128" s="169"/>
      <c r="U128" s="169"/>
      <c r="V128" s="169"/>
      <c r="W128" s="169"/>
      <c r="X128" s="169"/>
      <c r="Y128" s="169"/>
      <c r="Z128" s="169"/>
      <c r="AA128" s="169"/>
      <c r="AB128" s="169"/>
      <c r="AC128" s="169"/>
      <c r="AD128" s="169"/>
      <c r="AE128" s="169"/>
      <c r="AF128" s="169"/>
      <c r="AG128" s="169"/>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169"/>
      <c r="CD128" s="169"/>
      <c r="CE128" s="169"/>
      <c r="CF128" s="169"/>
      <c r="CG128" s="169"/>
      <c r="CH128" s="169"/>
      <c r="CI128" s="169"/>
      <c r="CJ128" s="169"/>
      <c r="CK128" s="169"/>
      <c r="CL128" s="169"/>
      <c r="CM128" s="169"/>
      <c r="CN128" s="169"/>
      <c r="CO128" s="169"/>
      <c r="CP128" s="169"/>
      <c r="CQ128" s="169"/>
      <c r="CR128" s="169"/>
      <c r="CS128" s="169"/>
      <c r="CT128" s="169"/>
      <c r="CU128" s="169"/>
      <c r="CV128" s="169"/>
      <c r="CW128" s="169"/>
      <c r="CX128" s="169"/>
      <c r="CY128" s="169"/>
      <c r="CZ128" s="169"/>
      <c r="DA128" s="169"/>
      <c r="DB128" s="169"/>
      <c r="DC128" s="169"/>
      <c r="DD128" s="169"/>
      <c r="DE128" s="169"/>
      <c r="DF128" s="169"/>
      <c r="DG128" s="169"/>
      <c r="DH128" s="169"/>
      <c r="DI128" s="169"/>
      <c r="DJ128" s="169"/>
      <c r="DK128" s="169"/>
      <c r="DL128" s="169"/>
      <c r="DM128" s="169"/>
      <c r="DN128" s="169"/>
      <c r="DO128" s="169"/>
      <c r="DP128" s="169"/>
      <c r="DQ128" s="169"/>
      <c r="DR128" s="169"/>
      <c r="DS128" s="169"/>
      <c r="DT128" s="169"/>
      <c r="DU128" s="169"/>
      <c r="DV128" s="169"/>
      <c r="DW128" s="169"/>
      <c r="DX128" s="169"/>
      <c r="DY128" s="169"/>
      <c r="DZ128" s="169"/>
      <c r="EA128" s="169"/>
      <c r="EB128" s="169"/>
      <c r="EC128" s="169"/>
      <c r="ED128" s="169"/>
      <c r="EE128" s="169"/>
      <c r="EF128" s="169"/>
      <c r="EG128" s="169"/>
      <c r="EH128" s="169"/>
      <c r="EI128" s="169"/>
      <c r="EJ128" s="169"/>
      <c r="EK128" s="169"/>
      <c r="EL128" s="169"/>
      <c r="EM128" s="169"/>
      <c r="EN128" s="169"/>
      <c r="EO128" s="169"/>
      <c r="EP128" s="169"/>
      <c r="EQ128" s="169"/>
      <c r="ER128" s="169"/>
      <c r="ES128" s="169"/>
      <c r="ET128" s="169"/>
      <c r="EU128" s="169"/>
      <c r="EV128" s="169"/>
      <c r="EW128" s="169"/>
      <c r="EX128" s="169"/>
      <c r="EY128" s="169"/>
      <c r="EZ128" s="169"/>
      <c r="FA128" s="169"/>
      <c r="FB128" s="169"/>
      <c r="FC128" s="169"/>
      <c r="FD128" s="169"/>
      <c r="FE128" s="169"/>
      <c r="FF128" s="169"/>
      <c r="FG128" s="169"/>
      <c r="FH128" s="169"/>
      <c r="FI128" s="169"/>
      <c r="FJ128" s="169"/>
      <c r="FK128" s="169"/>
      <c r="FL128" s="169"/>
      <c r="FM128" s="169"/>
      <c r="FN128" s="169"/>
      <c r="FO128" s="169"/>
      <c r="FP128" s="169"/>
      <c r="FQ128" s="169"/>
      <c r="FR128" s="169"/>
      <c r="FS128" s="169"/>
      <c r="FT128" s="169"/>
      <c r="FU128" s="169"/>
      <c r="FV128" s="169"/>
      <c r="FW128" s="169"/>
      <c r="FX128" s="169"/>
      <c r="FY128" s="169"/>
      <c r="FZ128" s="169"/>
      <c r="GA128" s="169"/>
      <c r="GB128" s="169"/>
      <c r="GC128" s="169"/>
      <c r="GD128" s="169"/>
      <c r="GE128" s="169"/>
      <c r="GF128" s="169"/>
      <c r="GG128" s="169"/>
      <c r="GH128" s="169"/>
      <c r="GI128" s="169"/>
      <c r="GJ128" s="169"/>
      <c r="GK128" s="169"/>
      <c r="GL128" s="169"/>
      <c r="GM128" s="169"/>
      <c r="GN128" s="169"/>
      <c r="GO128" s="169"/>
      <c r="GP128" s="169"/>
      <c r="GQ128" s="169"/>
      <c r="GR128" s="169"/>
      <c r="GS128" s="169"/>
      <c r="GT128" s="169"/>
      <c r="GU128" s="169"/>
      <c r="GV128" s="169"/>
      <c r="GW128" s="169"/>
      <c r="GX128" s="169"/>
      <c r="GY128" s="169"/>
      <c r="GZ128" s="169"/>
      <c r="HA128" s="169"/>
      <c r="HB128" s="169"/>
      <c r="HC128" s="169"/>
      <c r="HD128" s="169"/>
      <c r="HE128" s="169"/>
      <c r="HF128" s="169"/>
      <c r="HG128" s="169"/>
      <c r="HH128" s="169"/>
      <c r="HI128" s="169"/>
      <c r="HJ128" s="169"/>
      <c r="HK128" s="169"/>
      <c r="HL128" s="169"/>
      <c r="HM128" s="169"/>
      <c r="HN128" s="169"/>
      <c r="HO128" s="169"/>
      <c r="HP128" s="169"/>
      <c r="HQ128" s="169"/>
      <c r="HR128" s="169"/>
      <c r="HS128" s="169"/>
      <c r="HT128" s="169"/>
      <c r="HU128" s="169"/>
      <c r="HV128" s="169"/>
      <c r="HW128" s="169"/>
      <c r="HX128" s="169"/>
      <c r="HY128" s="169"/>
    </row>
    <row r="129" spans="1:233" s="170" customFormat="1" ht="129.75" customHeight="1">
      <c r="A129" s="143">
        <f t="shared" si="7"/>
        <v>119</v>
      </c>
      <c r="B129" s="220" t="s">
        <v>37</v>
      </c>
      <c r="C129" s="144">
        <v>33</v>
      </c>
      <c r="D129" s="224" t="s">
        <v>121</v>
      </c>
      <c r="E129" s="225" t="s">
        <v>26</v>
      </c>
      <c r="F129" s="224" t="s">
        <v>198</v>
      </c>
      <c r="G129" s="224" t="s">
        <v>213</v>
      </c>
      <c r="H129" s="220" t="s">
        <v>99</v>
      </c>
      <c r="I129" s="155">
        <v>65000000</v>
      </c>
      <c r="J129" s="158"/>
      <c r="K129" s="217"/>
      <c r="L129" s="166">
        <v>42067</v>
      </c>
      <c r="M129" s="229">
        <v>300</v>
      </c>
      <c r="N129" s="202">
        <f>L129+49</f>
        <v>42116</v>
      </c>
      <c r="O129" s="202">
        <f t="shared" si="13"/>
        <v>42121</v>
      </c>
      <c r="P129" s="202">
        <f t="shared" si="14"/>
        <v>42421</v>
      </c>
      <c r="Q129" s="171" t="s">
        <v>70</v>
      </c>
      <c r="R129" s="220" t="s">
        <v>386</v>
      </c>
      <c r="S129" s="456" t="s">
        <v>46</v>
      </c>
      <c r="T129" s="169"/>
      <c r="U129" s="169"/>
      <c r="V129" s="169"/>
      <c r="W129" s="169"/>
      <c r="X129" s="169"/>
      <c r="Y129" s="169"/>
      <c r="Z129" s="169"/>
      <c r="AA129" s="169"/>
      <c r="AB129" s="169"/>
      <c r="AC129" s="169"/>
      <c r="AD129" s="169"/>
      <c r="AE129" s="169"/>
      <c r="AF129" s="169"/>
      <c r="AG129" s="169"/>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169"/>
      <c r="CD129" s="169"/>
      <c r="CE129" s="169"/>
      <c r="CF129" s="169"/>
      <c r="CG129" s="169"/>
      <c r="CH129" s="169"/>
      <c r="CI129" s="169"/>
      <c r="CJ129" s="169"/>
      <c r="CK129" s="169"/>
      <c r="CL129" s="169"/>
      <c r="CM129" s="169"/>
      <c r="CN129" s="169"/>
      <c r="CO129" s="169"/>
      <c r="CP129" s="169"/>
      <c r="CQ129" s="169"/>
      <c r="CR129" s="169"/>
      <c r="CS129" s="169"/>
      <c r="CT129" s="169"/>
      <c r="CU129" s="169"/>
      <c r="CV129" s="169"/>
      <c r="CW129" s="169"/>
      <c r="CX129" s="169"/>
      <c r="CY129" s="169"/>
      <c r="CZ129" s="169"/>
      <c r="DA129" s="169"/>
      <c r="DB129" s="169"/>
      <c r="DC129" s="169"/>
      <c r="DD129" s="169"/>
      <c r="DE129" s="169"/>
      <c r="DF129" s="169"/>
      <c r="DG129" s="169"/>
      <c r="DH129" s="169"/>
      <c r="DI129" s="169"/>
      <c r="DJ129" s="169"/>
      <c r="DK129" s="169"/>
      <c r="DL129" s="169"/>
      <c r="DM129" s="169"/>
      <c r="DN129" s="169"/>
      <c r="DO129" s="169"/>
      <c r="DP129" s="169"/>
      <c r="DQ129" s="169"/>
      <c r="DR129" s="169"/>
      <c r="DS129" s="169"/>
      <c r="DT129" s="169"/>
      <c r="DU129" s="169"/>
      <c r="DV129" s="169"/>
      <c r="DW129" s="169"/>
      <c r="DX129" s="169"/>
      <c r="DY129" s="169"/>
      <c r="DZ129" s="169"/>
      <c r="EA129" s="169"/>
      <c r="EB129" s="169"/>
      <c r="EC129" s="169"/>
      <c r="ED129" s="169"/>
      <c r="EE129" s="169"/>
      <c r="EF129" s="169"/>
      <c r="EG129" s="169"/>
      <c r="EH129" s="169"/>
      <c r="EI129" s="169"/>
      <c r="EJ129" s="169"/>
      <c r="EK129" s="169"/>
      <c r="EL129" s="169"/>
      <c r="EM129" s="169"/>
      <c r="EN129" s="169"/>
      <c r="EO129" s="169"/>
      <c r="EP129" s="169"/>
      <c r="EQ129" s="169"/>
      <c r="ER129" s="169"/>
      <c r="ES129" s="169"/>
      <c r="ET129" s="169"/>
      <c r="EU129" s="169"/>
      <c r="EV129" s="169"/>
      <c r="EW129" s="169"/>
      <c r="EX129" s="169"/>
      <c r="EY129" s="169"/>
      <c r="EZ129" s="169"/>
      <c r="FA129" s="169"/>
      <c r="FB129" s="169"/>
      <c r="FC129" s="169"/>
      <c r="FD129" s="169"/>
      <c r="FE129" s="169"/>
      <c r="FF129" s="169"/>
      <c r="FG129" s="169"/>
      <c r="FH129" s="169"/>
      <c r="FI129" s="169"/>
      <c r="FJ129" s="169"/>
      <c r="FK129" s="169"/>
      <c r="FL129" s="169"/>
      <c r="FM129" s="169"/>
      <c r="FN129" s="169"/>
      <c r="FO129" s="169"/>
      <c r="FP129" s="169"/>
      <c r="FQ129" s="169"/>
      <c r="FR129" s="169"/>
      <c r="FS129" s="169"/>
      <c r="FT129" s="169"/>
      <c r="FU129" s="169"/>
      <c r="FV129" s="169"/>
      <c r="FW129" s="169"/>
      <c r="FX129" s="169"/>
      <c r="FY129" s="169"/>
      <c r="FZ129" s="169"/>
      <c r="GA129" s="169"/>
      <c r="GB129" s="169"/>
      <c r="GC129" s="169"/>
      <c r="GD129" s="169"/>
      <c r="GE129" s="169"/>
      <c r="GF129" s="169"/>
      <c r="GG129" s="169"/>
      <c r="GH129" s="169"/>
      <c r="GI129" s="169"/>
      <c r="GJ129" s="169"/>
      <c r="GK129" s="169"/>
      <c r="GL129" s="169"/>
      <c r="GM129" s="169"/>
      <c r="GN129" s="169"/>
      <c r="GO129" s="169"/>
      <c r="GP129" s="169"/>
      <c r="GQ129" s="169"/>
      <c r="GR129" s="169"/>
      <c r="GS129" s="169"/>
      <c r="GT129" s="169"/>
      <c r="GU129" s="169"/>
      <c r="GV129" s="169"/>
      <c r="GW129" s="169"/>
      <c r="GX129" s="169"/>
      <c r="GY129" s="169"/>
      <c r="GZ129" s="169"/>
      <c r="HA129" s="169"/>
      <c r="HB129" s="169"/>
      <c r="HC129" s="169"/>
      <c r="HD129" s="169"/>
      <c r="HE129" s="169"/>
      <c r="HF129" s="169"/>
      <c r="HG129" s="169"/>
      <c r="HH129" s="169"/>
      <c r="HI129" s="169"/>
      <c r="HJ129" s="169"/>
      <c r="HK129" s="169"/>
      <c r="HL129" s="169"/>
      <c r="HM129" s="169"/>
      <c r="HN129" s="169"/>
      <c r="HO129" s="169"/>
      <c r="HP129" s="169"/>
      <c r="HQ129" s="169"/>
      <c r="HR129" s="169"/>
      <c r="HS129" s="169"/>
      <c r="HT129" s="169"/>
      <c r="HU129" s="169"/>
      <c r="HV129" s="169"/>
      <c r="HW129" s="169"/>
      <c r="HX129" s="169"/>
      <c r="HY129" s="169"/>
    </row>
    <row r="130" spans="1:233" s="170" customFormat="1" ht="60" customHeight="1">
      <c r="A130" s="143">
        <f t="shared" si="7"/>
        <v>120</v>
      </c>
      <c r="B130" s="220" t="s">
        <v>37</v>
      </c>
      <c r="C130" s="144">
        <v>33</v>
      </c>
      <c r="D130" s="224" t="s">
        <v>121</v>
      </c>
      <c r="E130" s="225" t="s">
        <v>26</v>
      </c>
      <c r="F130" s="224" t="s">
        <v>198</v>
      </c>
      <c r="G130" s="224" t="s">
        <v>213</v>
      </c>
      <c r="H130" s="220" t="s">
        <v>99</v>
      </c>
      <c r="I130" s="155">
        <v>100000000</v>
      </c>
      <c r="J130" s="158"/>
      <c r="K130" s="217"/>
      <c r="L130" s="166">
        <v>42104</v>
      </c>
      <c r="M130" s="229">
        <v>270</v>
      </c>
      <c r="N130" s="202">
        <f>L130+49</f>
        <v>42153</v>
      </c>
      <c r="O130" s="202">
        <f t="shared" si="13"/>
        <v>42158</v>
      </c>
      <c r="P130" s="202">
        <f t="shared" si="14"/>
        <v>42428</v>
      </c>
      <c r="Q130" s="171" t="s">
        <v>38</v>
      </c>
      <c r="R130" s="220" t="s">
        <v>301</v>
      </c>
      <c r="S130" s="455" t="s">
        <v>39</v>
      </c>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169"/>
      <c r="CD130" s="169"/>
      <c r="CE130" s="169"/>
      <c r="CF130" s="169"/>
      <c r="CG130" s="169"/>
      <c r="CH130" s="169"/>
      <c r="CI130" s="169"/>
      <c r="CJ130" s="169"/>
      <c r="CK130" s="169"/>
      <c r="CL130" s="169"/>
      <c r="CM130" s="169"/>
      <c r="CN130" s="169"/>
      <c r="CO130" s="169"/>
      <c r="CP130" s="169"/>
      <c r="CQ130" s="169"/>
      <c r="CR130" s="169"/>
      <c r="CS130" s="169"/>
      <c r="CT130" s="169"/>
      <c r="CU130" s="169"/>
      <c r="CV130" s="169"/>
      <c r="CW130" s="169"/>
      <c r="CX130" s="169"/>
      <c r="CY130" s="169"/>
      <c r="CZ130" s="169"/>
      <c r="DA130" s="169"/>
      <c r="DB130" s="169"/>
      <c r="DC130" s="169"/>
      <c r="DD130" s="169"/>
      <c r="DE130" s="169"/>
      <c r="DF130" s="169"/>
      <c r="DG130" s="169"/>
      <c r="DH130" s="169"/>
      <c r="DI130" s="169"/>
      <c r="DJ130" s="169"/>
      <c r="DK130" s="169"/>
      <c r="DL130" s="169"/>
      <c r="DM130" s="169"/>
      <c r="DN130" s="169"/>
      <c r="DO130" s="169"/>
      <c r="DP130" s="169"/>
      <c r="DQ130" s="169"/>
      <c r="DR130" s="169"/>
      <c r="DS130" s="169"/>
      <c r="DT130" s="169"/>
      <c r="DU130" s="169"/>
      <c r="DV130" s="169"/>
      <c r="DW130" s="169"/>
      <c r="DX130" s="169"/>
      <c r="DY130" s="169"/>
      <c r="DZ130" s="169"/>
      <c r="EA130" s="169"/>
      <c r="EB130" s="169"/>
      <c r="EC130" s="169"/>
      <c r="ED130" s="169"/>
      <c r="EE130" s="169"/>
      <c r="EF130" s="169"/>
      <c r="EG130" s="169"/>
      <c r="EH130" s="169"/>
      <c r="EI130" s="169"/>
      <c r="EJ130" s="169"/>
      <c r="EK130" s="169"/>
      <c r="EL130" s="169"/>
      <c r="EM130" s="169"/>
      <c r="EN130" s="169"/>
      <c r="EO130" s="169"/>
      <c r="EP130" s="169"/>
      <c r="EQ130" s="169"/>
      <c r="ER130" s="169"/>
      <c r="ES130" s="169"/>
      <c r="ET130" s="169"/>
      <c r="EU130" s="169"/>
      <c r="EV130" s="169"/>
      <c r="EW130" s="169"/>
      <c r="EX130" s="169"/>
      <c r="EY130" s="169"/>
      <c r="EZ130" s="169"/>
      <c r="FA130" s="169"/>
      <c r="FB130" s="169"/>
      <c r="FC130" s="169"/>
      <c r="FD130" s="169"/>
      <c r="FE130" s="169"/>
      <c r="FF130" s="169"/>
      <c r="FG130" s="169"/>
      <c r="FH130" s="169"/>
      <c r="FI130" s="169"/>
      <c r="FJ130" s="169"/>
      <c r="FK130" s="169"/>
      <c r="FL130" s="169"/>
      <c r="FM130" s="169"/>
      <c r="FN130" s="169"/>
      <c r="FO130" s="169"/>
      <c r="FP130" s="169"/>
      <c r="FQ130" s="169"/>
      <c r="FR130" s="169"/>
      <c r="FS130" s="169"/>
      <c r="FT130" s="169"/>
      <c r="FU130" s="169"/>
      <c r="FV130" s="169"/>
      <c r="FW130" s="169"/>
      <c r="FX130" s="169"/>
      <c r="FY130" s="169"/>
      <c r="FZ130" s="169"/>
      <c r="GA130" s="169"/>
      <c r="GB130" s="169"/>
      <c r="GC130" s="169"/>
      <c r="GD130" s="169"/>
      <c r="GE130" s="169"/>
      <c r="GF130" s="169"/>
      <c r="GG130" s="169"/>
      <c r="GH130" s="169"/>
      <c r="GI130" s="169"/>
      <c r="GJ130" s="169"/>
      <c r="GK130" s="169"/>
      <c r="GL130" s="169"/>
      <c r="GM130" s="169"/>
      <c r="GN130" s="169"/>
      <c r="GO130" s="169"/>
      <c r="GP130" s="169"/>
      <c r="GQ130" s="169"/>
      <c r="GR130" s="169"/>
      <c r="GS130" s="169"/>
      <c r="GT130" s="169"/>
      <c r="GU130" s="169"/>
      <c r="GV130" s="169"/>
      <c r="GW130" s="169"/>
      <c r="GX130" s="169"/>
      <c r="GY130" s="169"/>
      <c r="GZ130" s="169"/>
      <c r="HA130" s="169"/>
      <c r="HB130" s="169"/>
      <c r="HC130" s="169"/>
      <c r="HD130" s="169"/>
      <c r="HE130" s="169"/>
      <c r="HF130" s="169"/>
      <c r="HG130" s="169"/>
      <c r="HH130" s="169"/>
      <c r="HI130" s="169"/>
      <c r="HJ130" s="169"/>
      <c r="HK130" s="169"/>
      <c r="HL130" s="169"/>
      <c r="HM130" s="169"/>
      <c r="HN130" s="169"/>
      <c r="HO130" s="169"/>
      <c r="HP130" s="169"/>
      <c r="HQ130" s="169"/>
      <c r="HR130" s="169"/>
      <c r="HS130" s="169"/>
      <c r="HT130" s="169"/>
      <c r="HU130" s="169"/>
      <c r="HV130" s="169"/>
      <c r="HW130" s="169"/>
      <c r="HX130" s="169"/>
      <c r="HY130" s="169"/>
    </row>
    <row r="131" spans="1:233" s="170" customFormat="1" ht="70.5" customHeight="1">
      <c r="A131" s="143">
        <f t="shared" si="7"/>
        <v>121</v>
      </c>
      <c r="B131" s="220" t="s">
        <v>37</v>
      </c>
      <c r="C131" s="144">
        <v>33</v>
      </c>
      <c r="D131" s="224" t="s">
        <v>121</v>
      </c>
      <c r="E131" s="225" t="s">
        <v>26</v>
      </c>
      <c r="F131" s="224" t="s">
        <v>198</v>
      </c>
      <c r="G131" s="147" t="s">
        <v>127</v>
      </c>
      <c r="H131" s="220" t="s">
        <v>99</v>
      </c>
      <c r="I131" s="155">
        <v>200000000</v>
      </c>
      <c r="J131" s="158"/>
      <c r="K131" s="187"/>
      <c r="L131" s="166">
        <v>42114</v>
      </c>
      <c r="M131" s="229">
        <v>365</v>
      </c>
      <c r="N131" s="202">
        <f>L131+84</f>
        <v>42198</v>
      </c>
      <c r="O131" s="202">
        <f t="shared" si="13"/>
        <v>42203</v>
      </c>
      <c r="P131" s="202">
        <f t="shared" si="14"/>
        <v>42568</v>
      </c>
      <c r="Q131" s="167">
        <v>81111811</v>
      </c>
      <c r="R131" s="220" t="s">
        <v>302</v>
      </c>
      <c r="S131" s="455" t="s">
        <v>47</v>
      </c>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169"/>
      <c r="CD131" s="169"/>
      <c r="CE131" s="169"/>
      <c r="CF131" s="169"/>
      <c r="CG131" s="169"/>
      <c r="CH131" s="169"/>
      <c r="CI131" s="169"/>
      <c r="CJ131" s="169"/>
      <c r="CK131" s="169"/>
      <c r="CL131" s="169"/>
      <c r="CM131" s="169"/>
      <c r="CN131" s="169"/>
      <c r="CO131" s="169"/>
      <c r="CP131" s="169"/>
      <c r="CQ131" s="169"/>
      <c r="CR131" s="169"/>
      <c r="CS131" s="169"/>
      <c r="CT131" s="169"/>
      <c r="CU131" s="169"/>
      <c r="CV131" s="169"/>
      <c r="CW131" s="169"/>
      <c r="CX131" s="169"/>
      <c r="CY131" s="169"/>
      <c r="CZ131" s="169"/>
      <c r="DA131" s="169"/>
      <c r="DB131" s="169"/>
      <c r="DC131" s="169"/>
      <c r="DD131" s="169"/>
      <c r="DE131" s="169"/>
      <c r="DF131" s="169"/>
      <c r="DG131" s="169"/>
      <c r="DH131" s="169"/>
      <c r="DI131" s="169"/>
      <c r="DJ131" s="169"/>
      <c r="DK131" s="169"/>
      <c r="DL131" s="169"/>
      <c r="DM131" s="169"/>
      <c r="DN131" s="169"/>
      <c r="DO131" s="169"/>
      <c r="DP131" s="169"/>
      <c r="DQ131" s="169"/>
      <c r="DR131" s="169"/>
      <c r="DS131" s="169"/>
      <c r="DT131" s="169"/>
      <c r="DU131" s="169"/>
      <c r="DV131" s="169"/>
      <c r="DW131" s="169"/>
      <c r="DX131" s="169"/>
      <c r="DY131" s="169"/>
      <c r="DZ131" s="169"/>
      <c r="EA131" s="169"/>
      <c r="EB131" s="169"/>
      <c r="EC131" s="169"/>
      <c r="ED131" s="169"/>
      <c r="EE131" s="169"/>
      <c r="EF131" s="169"/>
      <c r="EG131" s="169"/>
      <c r="EH131" s="169"/>
      <c r="EI131" s="169"/>
      <c r="EJ131" s="169"/>
      <c r="EK131" s="169"/>
      <c r="EL131" s="169"/>
      <c r="EM131" s="169"/>
      <c r="EN131" s="169"/>
      <c r="EO131" s="169"/>
      <c r="EP131" s="169"/>
      <c r="EQ131" s="169"/>
      <c r="ER131" s="169"/>
      <c r="ES131" s="169"/>
      <c r="ET131" s="169"/>
      <c r="EU131" s="169"/>
      <c r="EV131" s="169"/>
      <c r="EW131" s="169"/>
      <c r="EX131" s="169"/>
      <c r="EY131" s="169"/>
      <c r="EZ131" s="169"/>
      <c r="FA131" s="169"/>
      <c r="FB131" s="169"/>
      <c r="FC131" s="169"/>
      <c r="FD131" s="169"/>
      <c r="FE131" s="169"/>
      <c r="FF131" s="169"/>
      <c r="FG131" s="169"/>
      <c r="FH131" s="169"/>
      <c r="FI131" s="169"/>
      <c r="FJ131" s="169"/>
      <c r="FK131" s="169"/>
      <c r="FL131" s="169"/>
      <c r="FM131" s="169"/>
      <c r="FN131" s="169"/>
      <c r="FO131" s="169"/>
      <c r="FP131" s="169"/>
      <c r="FQ131" s="169"/>
      <c r="FR131" s="169"/>
      <c r="FS131" s="169"/>
      <c r="FT131" s="169"/>
      <c r="FU131" s="169"/>
      <c r="FV131" s="169"/>
      <c r="FW131" s="169"/>
      <c r="FX131" s="169"/>
      <c r="FY131" s="169"/>
      <c r="FZ131" s="169"/>
      <c r="GA131" s="169"/>
      <c r="GB131" s="169"/>
      <c r="GC131" s="169"/>
      <c r="GD131" s="169"/>
      <c r="GE131" s="169"/>
      <c r="GF131" s="169"/>
      <c r="GG131" s="169"/>
      <c r="GH131" s="169"/>
      <c r="GI131" s="169"/>
      <c r="GJ131" s="169"/>
      <c r="GK131" s="169"/>
      <c r="GL131" s="169"/>
      <c r="GM131" s="169"/>
      <c r="GN131" s="169"/>
      <c r="GO131" s="169"/>
      <c r="GP131" s="169"/>
      <c r="GQ131" s="169"/>
      <c r="GR131" s="169"/>
      <c r="GS131" s="169"/>
      <c r="GT131" s="169"/>
      <c r="GU131" s="169"/>
      <c r="GV131" s="169"/>
      <c r="GW131" s="169"/>
      <c r="GX131" s="169"/>
      <c r="GY131" s="169"/>
      <c r="GZ131" s="169"/>
      <c r="HA131" s="169"/>
      <c r="HB131" s="169"/>
      <c r="HC131" s="169"/>
      <c r="HD131" s="169"/>
      <c r="HE131" s="169"/>
      <c r="HF131" s="169"/>
      <c r="HG131" s="169"/>
      <c r="HH131" s="169"/>
      <c r="HI131" s="169"/>
      <c r="HJ131" s="169"/>
      <c r="HK131" s="169"/>
      <c r="HL131" s="169"/>
      <c r="HM131" s="169"/>
      <c r="HN131" s="169"/>
      <c r="HO131" s="169"/>
      <c r="HP131" s="169"/>
      <c r="HQ131" s="169"/>
      <c r="HR131" s="169"/>
      <c r="HS131" s="169"/>
      <c r="HT131" s="169"/>
      <c r="HU131" s="169"/>
      <c r="HV131" s="169"/>
      <c r="HW131" s="169"/>
      <c r="HX131" s="169"/>
      <c r="HY131" s="169"/>
    </row>
    <row r="132" spans="1:233" s="170" customFormat="1" ht="76.5">
      <c r="A132" s="143">
        <f t="shared" si="7"/>
        <v>122</v>
      </c>
      <c r="B132" s="220" t="s">
        <v>37</v>
      </c>
      <c r="C132" s="144">
        <v>33</v>
      </c>
      <c r="D132" s="224" t="s">
        <v>121</v>
      </c>
      <c r="E132" s="225" t="s">
        <v>26</v>
      </c>
      <c r="F132" s="224" t="s">
        <v>198</v>
      </c>
      <c r="G132" s="224" t="s">
        <v>50</v>
      </c>
      <c r="H132" s="220" t="s">
        <v>99</v>
      </c>
      <c r="I132" s="155">
        <v>100000000</v>
      </c>
      <c r="J132" s="158"/>
      <c r="K132" s="158"/>
      <c r="L132" s="166">
        <v>42114</v>
      </c>
      <c r="M132" s="229">
        <v>120</v>
      </c>
      <c r="N132" s="166">
        <f>L132+98</f>
        <v>42212</v>
      </c>
      <c r="O132" s="166">
        <f t="shared" si="13"/>
        <v>42217</v>
      </c>
      <c r="P132" s="166">
        <f t="shared" si="14"/>
        <v>42337</v>
      </c>
      <c r="Q132" s="167">
        <v>81111811</v>
      </c>
      <c r="R132" s="220" t="s">
        <v>303</v>
      </c>
      <c r="S132" s="455" t="s">
        <v>48</v>
      </c>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69"/>
      <c r="FG132" s="169"/>
      <c r="FH132" s="169"/>
      <c r="FI132" s="169"/>
      <c r="FJ132" s="169"/>
      <c r="FK132" s="169"/>
      <c r="FL132" s="169"/>
      <c r="FM132" s="169"/>
      <c r="FN132" s="169"/>
      <c r="FO132" s="169"/>
      <c r="FP132" s="169"/>
      <c r="FQ132" s="169"/>
      <c r="FR132" s="169"/>
      <c r="FS132" s="169"/>
      <c r="FT132" s="169"/>
      <c r="FU132" s="169"/>
      <c r="FV132" s="169"/>
      <c r="FW132" s="169"/>
      <c r="FX132" s="169"/>
      <c r="FY132" s="169"/>
      <c r="FZ132" s="169"/>
      <c r="GA132" s="169"/>
      <c r="GB132" s="169"/>
      <c r="GC132" s="169"/>
      <c r="GD132" s="169"/>
      <c r="GE132" s="169"/>
      <c r="GF132" s="169"/>
      <c r="GG132" s="169"/>
      <c r="GH132" s="169"/>
      <c r="GI132" s="169"/>
      <c r="GJ132" s="169"/>
      <c r="GK132" s="169"/>
      <c r="GL132" s="169"/>
      <c r="GM132" s="169"/>
      <c r="GN132" s="169"/>
      <c r="GO132" s="169"/>
      <c r="GP132" s="169"/>
      <c r="GQ132" s="169"/>
      <c r="GR132" s="169"/>
      <c r="GS132" s="169"/>
      <c r="GT132" s="169"/>
      <c r="GU132" s="169"/>
      <c r="GV132" s="169"/>
      <c r="GW132" s="169"/>
      <c r="GX132" s="169"/>
      <c r="GY132" s="169"/>
      <c r="GZ132" s="169"/>
      <c r="HA132" s="169"/>
      <c r="HB132" s="169"/>
      <c r="HC132" s="169"/>
      <c r="HD132" s="169"/>
      <c r="HE132" s="169"/>
      <c r="HF132" s="169"/>
      <c r="HG132" s="169"/>
      <c r="HH132" s="169"/>
      <c r="HI132" s="169"/>
      <c r="HJ132" s="169"/>
      <c r="HK132" s="169"/>
      <c r="HL132" s="169"/>
      <c r="HM132" s="169"/>
      <c r="HN132" s="169"/>
      <c r="HO132" s="169"/>
      <c r="HP132" s="169"/>
      <c r="HQ132" s="169"/>
      <c r="HR132" s="169"/>
      <c r="HS132" s="169"/>
      <c r="HT132" s="169"/>
      <c r="HU132" s="169"/>
      <c r="HV132" s="169"/>
      <c r="HW132" s="169"/>
      <c r="HX132" s="169"/>
      <c r="HY132" s="169"/>
    </row>
    <row r="133" spans="1:233" s="170" customFormat="1" ht="193.5" customHeight="1">
      <c r="A133" s="143">
        <f t="shared" si="7"/>
        <v>123</v>
      </c>
      <c r="B133" s="220" t="s">
        <v>37</v>
      </c>
      <c r="C133" s="144">
        <v>33</v>
      </c>
      <c r="D133" s="224" t="s">
        <v>121</v>
      </c>
      <c r="E133" s="225" t="s">
        <v>26</v>
      </c>
      <c r="F133" s="224" t="s">
        <v>198</v>
      </c>
      <c r="G133" s="224" t="s">
        <v>213</v>
      </c>
      <c r="H133" s="220" t="s">
        <v>99</v>
      </c>
      <c r="I133" s="155">
        <v>61129394</v>
      </c>
      <c r="J133" s="155">
        <v>61129394</v>
      </c>
      <c r="K133" s="218">
        <f>I133-J133</f>
        <v>0</v>
      </c>
      <c r="L133" s="166">
        <v>42065</v>
      </c>
      <c r="M133" s="229">
        <v>90</v>
      </c>
      <c r="N133" s="166">
        <v>42075</v>
      </c>
      <c r="O133" s="166">
        <v>42076</v>
      </c>
      <c r="P133" s="166">
        <v>42167</v>
      </c>
      <c r="Q133" s="167">
        <v>321519</v>
      </c>
      <c r="R133" s="220" t="s">
        <v>379</v>
      </c>
      <c r="S133" s="455" t="s">
        <v>49</v>
      </c>
      <c r="T133" s="169"/>
      <c r="U133" s="169"/>
      <c r="V133" s="169"/>
      <c r="W133" s="169"/>
      <c r="X133" s="169"/>
      <c r="Y133" s="169"/>
      <c r="Z133" s="169"/>
      <c r="AA133" s="169"/>
      <c r="AB133" s="169"/>
      <c r="AC133" s="169"/>
      <c r="AD133" s="169"/>
      <c r="AE133" s="169"/>
      <c r="AF133" s="169"/>
      <c r="AG133" s="169"/>
      <c r="AH133" s="169"/>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169"/>
      <c r="CD133" s="169"/>
      <c r="CE133" s="169"/>
      <c r="CF133" s="169"/>
      <c r="CG133" s="169"/>
      <c r="CH133" s="169"/>
      <c r="CI133" s="169"/>
      <c r="CJ133" s="169"/>
      <c r="CK133" s="169"/>
      <c r="CL133" s="169"/>
      <c r="CM133" s="169"/>
      <c r="CN133" s="169"/>
      <c r="CO133" s="169"/>
      <c r="CP133" s="169"/>
      <c r="CQ133" s="169"/>
      <c r="CR133" s="169"/>
      <c r="CS133" s="169"/>
      <c r="CT133" s="169"/>
      <c r="CU133" s="169"/>
      <c r="CV133" s="169"/>
      <c r="CW133" s="169"/>
      <c r="CX133" s="169"/>
      <c r="CY133" s="169"/>
      <c r="CZ133" s="169"/>
      <c r="DA133" s="169"/>
      <c r="DB133" s="169"/>
      <c r="DC133" s="169"/>
      <c r="DD133" s="169"/>
      <c r="DE133" s="169"/>
      <c r="DF133" s="169"/>
      <c r="DG133" s="169"/>
      <c r="DH133" s="169"/>
      <c r="DI133" s="169"/>
      <c r="DJ133" s="169"/>
      <c r="DK133" s="169"/>
      <c r="DL133" s="169"/>
      <c r="DM133" s="169"/>
      <c r="DN133" s="169"/>
      <c r="DO133" s="169"/>
      <c r="DP133" s="169"/>
      <c r="DQ133" s="169"/>
      <c r="DR133" s="169"/>
      <c r="DS133" s="169"/>
      <c r="DT133" s="169"/>
      <c r="DU133" s="169"/>
      <c r="DV133" s="169"/>
      <c r="DW133" s="169"/>
      <c r="DX133" s="169"/>
      <c r="DY133" s="169"/>
      <c r="DZ133" s="169"/>
      <c r="EA133" s="169"/>
      <c r="EB133" s="169"/>
      <c r="EC133" s="169"/>
      <c r="ED133" s="169"/>
      <c r="EE133" s="169"/>
      <c r="EF133" s="169"/>
      <c r="EG133" s="169"/>
      <c r="EH133" s="169"/>
      <c r="EI133" s="169"/>
      <c r="EJ133" s="169"/>
      <c r="EK133" s="169"/>
      <c r="EL133" s="169"/>
      <c r="EM133" s="169"/>
      <c r="EN133" s="169"/>
      <c r="EO133" s="169"/>
      <c r="EP133" s="169"/>
      <c r="EQ133" s="169"/>
      <c r="ER133" s="169"/>
      <c r="ES133" s="169"/>
      <c r="ET133" s="169"/>
      <c r="EU133" s="169"/>
      <c r="EV133" s="169"/>
      <c r="EW133" s="169"/>
      <c r="EX133" s="169"/>
      <c r="EY133" s="169"/>
      <c r="EZ133" s="169"/>
      <c r="FA133" s="169"/>
      <c r="FB133" s="169"/>
      <c r="FC133" s="169"/>
      <c r="FD133" s="169"/>
      <c r="FE133" s="169"/>
      <c r="FF133" s="169"/>
      <c r="FG133" s="169"/>
      <c r="FH133" s="169"/>
      <c r="FI133" s="169"/>
      <c r="FJ133" s="169"/>
      <c r="FK133" s="169"/>
      <c r="FL133" s="169"/>
      <c r="FM133" s="169"/>
      <c r="FN133" s="169"/>
      <c r="FO133" s="169"/>
      <c r="FP133" s="169"/>
      <c r="FQ133" s="169"/>
      <c r="FR133" s="169"/>
      <c r="FS133" s="169"/>
      <c r="FT133" s="169"/>
      <c r="FU133" s="169"/>
      <c r="FV133" s="169"/>
      <c r="FW133" s="169"/>
      <c r="FX133" s="169"/>
      <c r="FY133" s="169"/>
      <c r="FZ133" s="169"/>
      <c r="GA133" s="169"/>
      <c r="GB133" s="169"/>
      <c r="GC133" s="169"/>
      <c r="GD133" s="169"/>
      <c r="GE133" s="169"/>
      <c r="GF133" s="169"/>
      <c r="GG133" s="169"/>
      <c r="GH133" s="169"/>
      <c r="GI133" s="169"/>
      <c r="GJ133" s="169"/>
      <c r="GK133" s="169"/>
      <c r="GL133" s="169"/>
      <c r="GM133" s="169"/>
      <c r="GN133" s="169"/>
      <c r="GO133" s="169"/>
      <c r="GP133" s="169"/>
      <c r="GQ133" s="169"/>
      <c r="GR133" s="169"/>
      <c r="GS133" s="169"/>
      <c r="GT133" s="169"/>
      <c r="GU133" s="169"/>
      <c r="GV133" s="169"/>
      <c r="GW133" s="169"/>
      <c r="GX133" s="169"/>
      <c r="GY133" s="169"/>
      <c r="GZ133" s="169"/>
      <c r="HA133" s="169"/>
      <c r="HB133" s="169"/>
      <c r="HC133" s="169"/>
      <c r="HD133" s="169"/>
      <c r="HE133" s="169"/>
      <c r="HF133" s="169"/>
      <c r="HG133" s="169"/>
      <c r="HH133" s="169"/>
      <c r="HI133" s="169"/>
      <c r="HJ133" s="169"/>
      <c r="HK133" s="169"/>
      <c r="HL133" s="169"/>
      <c r="HM133" s="169"/>
      <c r="HN133" s="169"/>
      <c r="HO133" s="169"/>
      <c r="HP133" s="169"/>
      <c r="HQ133" s="169"/>
      <c r="HR133" s="169"/>
      <c r="HS133" s="169"/>
      <c r="HT133" s="169"/>
      <c r="HU133" s="169"/>
      <c r="HV133" s="169"/>
      <c r="HW133" s="169"/>
      <c r="HX133" s="169"/>
      <c r="HY133" s="169"/>
    </row>
    <row r="134" spans="1:233" s="170" customFormat="1" ht="105" customHeight="1">
      <c r="A134" s="143">
        <f t="shared" si="7"/>
        <v>124</v>
      </c>
      <c r="B134" s="227" t="s">
        <v>37</v>
      </c>
      <c r="C134" s="235">
        <v>33</v>
      </c>
      <c r="D134" s="224" t="s">
        <v>121</v>
      </c>
      <c r="E134" s="225" t="s">
        <v>26</v>
      </c>
      <c r="F134" s="224" t="s">
        <v>198</v>
      </c>
      <c r="G134" s="224" t="s">
        <v>360</v>
      </c>
      <c r="H134" s="227" t="s">
        <v>102</v>
      </c>
      <c r="I134" s="351">
        <v>2500000</v>
      </c>
      <c r="J134" s="352">
        <v>2500000</v>
      </c>
      <c r="K134" s="353">
        <f>I134-J134</f>
        <v>0</v>
      </c>
      <c r="L134" s="166">
        <v>42034</v>
      </c>
      <c r="M134" s="229">
        <v>30</v>
      </c>
      <c r="N134" s="166">
        <v>42053</v>
      </c>
      <c r="O134" s="166">
        <v>42055</v>
      </c>
      <c r="P134" s="166">
        <v>42053</v>
      </c>
      <c r="Q134" s="156" t="s">
        <v>522</v>
      </c>
      <c r="R134" s="227" t="s">
        <v>576</v>
      </c>
      <c r="S134" s="457" t="s">
        <v>577</v>
      </c>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4"/>
      <c r="AY134" s="354"/>
      <c r="AZ134" s="354"/>
      <c r="BA134" s="354"/>
      <c r="BB134" s="354"/>
      <c r="BC134" s="354"/>
      <c r="BD134" s="354"/>
      <c r="BE134" s="354"/>
      <c r="BF134" s="354"/>
      <c r="BG134" s="354"/>
      <c r="BH134" s="354"/>
      <c r="BI134" s="354"/>
      <c r="BJ134" s="354"/>
      <c r="BK134" s="354"/>
      <c r="BL134" s="354"/>
      <c r="BM134" s="354"/>
      <c r="BN134" s="354"/>
      <c r="BO134" s="354"/>
      <c r="BP134" s="354"/>
      <c r="BQ134" s="354"/>
      <c r="BR134" s="354"/>
      <c r="BS134" s="354"/>
      <c r="BT134" s="354"/>
      <c r="BU134" s="354"/>
      <c r="BV134" s="354"/>
      <c r="BW134" s="354"/>
      <c r="BX134" s="354"/>
      <c r="BY134" s="354"/>
      <c r="BZ134" s="354"/>
      <c r="CA134" s="354"/>
      <c r="CB134" s="354"/>
      <c r="CC134" s="354"/>
      <c r="CD134" s="354"/>
      <c r="CE134" s="354"/>
      <c r="CF134" s="354"/>
      <c r="CG134" s="354"/>
      <c r="CH134" s="354"/>
      <c r="CI134" s="354"/>
      <c r="CJ134" s="354"/>
      <c r="CK134" s="354"/>
      <c r="CL134" s="354"/>
      <c r="CM134" s="354"/>
      <c r="CN134" s="354"/>
      <c r="CO134" s="354"/>
      <c r="CP134" s="354"/>
      <c r="CQ134" s="354"/>
      <c r="CR134" s="354"/>
      <c r="CS134" s="354"/>
      <c r="CT134" s="354"/>
      <c r="CU134" s="354"/>
      <c r="CV134" s="354"/>
      <c r="CW134" s="354"/>
      <c r="CX134" s="354"/>
      <c r="CY134" s="354"/>
      <c r="CZ134" s="354"/>
      <c r="DA134" s="354"/>
      <c r="DB134" s="354"/>
      <c r="DC134" s="354"/>
      <c r="DD134" s="354"/>
      <c r="DE134" s="354"/>
      <c r="DF134" s="354"/>
      <c r="DG134" s="354"/>
      <c r="DH134" s="354"/>
      <c r="DI134" s="354"/>
      <c r="DJ134" s="354"/>
      <c r="DK134" s="354"/>
      <c r="DL134" s="354"/>
      <c r="DM134" s="354"/>
      <c r="DN134" s="354"/>
      <c r="DO134" s="354"/>
      <c r="DP134" s="354"/>
      <c r="DQ134" s="354"/>
      <c r="DR134" s="354"/>
      <c r="DS134" s="354"/>
      <c r="DT134" s="354"/>
      <c r="DU134" s="354"/>
      <c r="DV134" s="354"/>
      <c r="DW134" s="354"/>
      <c r="DX134" s="354"/>
      <c r="DY134" s="354"/>
      <c r="DZ134" s="354"/>
      <c r="EA134" s="354"/>
      <c r="EB134" s="354"/>
      <c r="EC134" s="354"/>
      <c r="ED134" s="354"/>
      <c r="EE134" s="354"/>
      <c r="EF134" s="354"/>
      <c r="EG134" s="354"/>
      <c r="EH134" s="354"/>
      <c r="EI134" s="354"/>
      <c r="EJ134" s="354"/>
      <c r="EK134" s="354"/>
      <c r="EL134" s="354"/>
      <c r="EM134" s="354"/>
      <c r="EN134" s="354"/>
      <c r="EO134" s="354"/>
      <c r="EP134" s="354"/>
      <c r="EQ134" s="354"/>
      <c r="ER134" s="354"/>
      <c r="ES134" s="354"/>
      <c r="ET134" s="354"/>
      <c r="EU134" s="354"/>
      <c r="EV134" s="354"/>
      <c r="EW134" s="354"/>
      <c r="EX134" s="354"/>
      <c r="EY134" s="354"/>
      <c r="EZ134" s="354"/>
      <c r="FA134" s="354"/>
      <c r="FB134" s="354"/>
      <c r="FC134" s="354"/>
      <c r="FD134" s="354"/>
      <c r="FE134" s="354"/>
      <c r="FF134" s="354"/>
      <c r="FG134" s="354"/>
      <c r="FH134" s="354"/>
      <c r="FI134" s="354"/>
      <c r="FJ134" s="354"/>
      <c r="FK134" s="354"/>
      <c r="FL134" s="354"/>
      <c r="FM134" s="354"/>
      <c r="FN134" s="354"/>
      <c r="FO134" s="354"/>
      <c r="FP134" s="354"/>
      <c r="FQ134" s="354"/>
      <c r="FR134" s="354"/>
      <c r="FS134" s="354"/>
      <c r="FT134" s="354"/>
      <c r="FU134" s="354"/>
      <c r="FV134" s="354"/>
      <c r="FW134" s="354"/>
      <c r="FX134" s="354"/>
      <c r="FY134" s="354"/>
      <c r="FZ134" s="354"/>
      <c r="GA134" s="354"/>
      <c r="GB134" s="354"/>
      <c r="GC134" s="354"/>
      <c r="GD134" s="354"/>
      <c r="GE134" s="354"/>
      <c r="GF134" s="354"/>
      <c r="GG134" s="354"/>
      <c r="GH134" s="354"/>
      <c r="GI134" s="354"/>
      <c r="GJ134" s="354"/>
      <c r="GK134" s="354"/>
      <c r="GL134" s="354"/>
      <c r="GM134" s="354"/>
      <c r="GN134" s="354"/>
      <c r="GO134" s="354"/>
      <c r="GP134" s="354"/>
      <c r="GQ134" s="354"/>
      <c r="GR134" s="354"/>
      <c r="GS134" s="354"/>
      <c r="GT134" s="354"/>
      <c r="GU134" s="354"/>
      <c r="GV134" s="354"/>
      <c r="GW134" s="354"/>
      <c r="GX134" s="354"/>
      <c r="GY134" s="354"/>
      <c r="GZ134" s="354"/>
      <c r="HA134" s="354"/>
      <c r="HB134" s="354"/>
      <c r="HC134" s="354"/>
      <c r="HD134" s="354"/>
      <c r="HE134" s="354"/>
      <c r="HF134" s="354"/>
      <c r="HG134" s="354"/>
      <c r="HH134" s="354"/>
      <c r="HI134" s="354"/>
      <c r="HJ134" s="354"/>
      <c r="HK134" s="354"/>
      <c r="HL134" s="354"/>
      <c r="HM134" s="354"/>
      <c r="HN134" s="354"/>
      <c r="HO134" s="354"/>
      <c r="HP134" s="354"/>
      <c r="HQ134" s="354"/>
      <c r="HR134" s="354"/>
      <c r="HS134" s="354"/>
      <c r="HT134" s="354"/>
      <c r="HU134" s="354"/>
      <c r="HV134" s="354"/>
      <c r="HW134" s="354"/>
      <c r="HX134" s="354"/>
      <c r="HY134" s="354"/>
    </row>
    <row r="135" spans="1:233" s="170" customFormat="1" ht="199.5" customHeight="1">
      <c r="A135" s="143">
        <f t="shared" si="7"/>
        <v>125</v>
      </c>
      <c r="B135" s="220" t="s">
        <v>37</v>
      </c>
      <c r="C135" s="144">
        <v>33</v>
      </c>
      <c r="D135" s="224" t="s">
        <v>121</v>
      </c>
      <c r="E135" s="225" t="s">
        <v>26</v>
      </c>
      <c r="F135" s="224" t="s">
        <v>198</v>
      </c>
      <c r="G135" s="221" t="s">
        <v>395</v>
      </c>
      <c r="H135" s="220" t="s">
        <v>99</v>
      </c>
      <c r="I135" s="155">
        <f>98870606-2500000</f>
        <v>96370606</v>
      </c>
      <c r="J135" s="158"/>
      <c r="K135" s="158"/>
      <c r="L135" s="166">
        <v>42088</v>
      </c>
      <c r="M135" s="229">
        <v>300</v>
      </c>
      <c r="N135" s="166">
        <v>42132</v>
      </c>
      <c r="O135" s="166">
        <f>N135+7</f>
        <v>42139</v>
      </c>
      <c r="P135" s="166">
        <f>O135+M135</f>
        <v>42439</v>
      </c>
      <c r="Q135" s="167">
        <v>321519</v>
      </c>
      <c r="R135" s="220" t="s">
        <v>379</v>
      </c>
      <c r="S135" s="455" t="s">
        <v>49</v>
      </c>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169"/>
      <c r="CE135" s="169"/>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69"/>
      <c r="FG135" s="169"/>
      <c r="FH135" s="169"/>
      <c r="FI135" s="169"/>
      <c r="FJ135" s="169"/>
      <c r="FK135" s="169"/>
      <c r="FL135" s="169"/>
      <c r="FM135" s="169"/>
      <c r="FN135" s="169"/>
      <c r="FO135" s="169"/>
      <c r="FP135" s="169"/>
      <c r="FQ135" s="169"/>
      <c r="FR135" s="169"/>
      <c r="FS135" s="169"/>
      <c r="FT135" s="169"/>
      <c r="FU135" s="169"/>
      <c r="FV135" s="169"/>
      <c r="FW135" s="169"/>
      <c r="FX135" s="169"/>
      <c r="FY135" s="169"/>
      <c r="FZ135" s="169"/>
      <c r="GA135" s="169"/>
      <c r="GB135" s="169"/>
      <c r="GC135" s="169"/>
      <c r="GD135" s="169"/>
      <c r="GE135" s="169"/>
      <c r="GF135" s="169"/>
      <c r="GG135" s="169"/>
      <c r="GH135" s="169"/>
      <c r="GI135" s="169"/>
      <c r="GJ135" s="169"/>
      <c r="GK135" s="169"/>
      <c r="GL135" s="169"/>
      <c r="GM135" s="169"/>
      <c r="GN135" s="169"/>
      <c r="GO135" s="169"/>
      <c r="GP135" s="169"/>
      <c r="GQ135" s="169"/>
      <c r="GR135" s="169"/>
      <c r="GS135" s="169"/>
      <c r="GT135" s="169"/>
      <c r="GU135" s="169"/>
      <c r="GV135" s="169"/>
      <c r="GW135" s="169"/>
      <c r="GX135" s="169"/>
      <c r="GY135" s="169"/>
      <c r="GZ135" s="169"/>
      <c r="HA135" s="169"/>
      <c r="HB135" s="169"/>
      <c r="HC135" s="169"/>
      <c r="HD135" s="169"/>
      <c r="HE135" s="169"/>
      <c r="HF135" s="169"/>
      <c r="HG135" s="169"/>
      <c r="HH135" s="169"/>
      <c r="HI135" s="169"/>
      <c r="HJ135" s="169"/>
      <c r="HK135" s="169"/>
      <c r="HL135" s="169"/>
      <c r="HM135" s="169"/>
      <c r="HN135" s="169"/>
      <c r="HO135" s="169"/>
      <c r="HP135" s="169"/>
      <c r="HQ135" s="169"/>
      <c r="HR135" s="169"/>
      <c r="HS135" s="169"/>
      <c r="HT135" s="169"/>
      <c r="HU135" s="169"/>
      <c r="HV135" s="169"/>
      <c r="HW135" s="169"/>
      <c r="HX135" s="169"/>
      <c r="HY135" s="169"/>
    </row>
    <row r="136" spans="1:233" s="170" customFormat="1" ht="143.25" customHeight="1">
      <c r="A136" s="143">
        <f t="shared" si="7"/>
        <v>126</v>
      </c>
      <c r="B136" s="193" t="s">
        <v>350</v>
      </c>
      <c r="C136" s="161" t="s">
        <v>109</v>
      </c>
      <c r="D136" s="220" t="s">
        <v>110</v>
      </c>
      <c r="E136" s="225">
        <v>311020301</v>
      </c>
      <c r="F136" s="220" t="s">
        <v>111</v>
      </c>
      <c r="G136" s="224" t="s">
        <v>213</v>
      </c>
      <c r="H136" s="224" t="s">
        <v>293</v>
      </c>
      <c r="I136" s="211">
        <v>64000000</v>
      </c>
      <c r="J136" s="211">
        <v>64000000</v>
      </c>
      <c r="K136" s="208">
        <f>I136-J136</f>
        <v>0</v>
      </c>
      <c r="L136" s="166">
        <v>42025</v>
      </c>
      <c r="M136" s="229">
        <v>240</v>
      </c>
      <c r="N136" s="202">
        <v>42082</v>
      </c>
      <c r="O136" s="202">
        <v>42090</v>
      </c>
      <c r="P136" s="202">
        <v>42335</v>
      </c>
      <c r="Q136" s="156" t="s">
        <v>351</v>
      </c>
      <c r="R136" s="193" t="s">
        <v>405</v>
      </c>
      <c r="S136" s="450" t="s">
        <v>358</v>
      </c>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4"/>
      <c r="BH136" s="354"/>
      <c r="BI136" s="354"/>
      <c r="BJ136" s="354"/>
      <c r="BK136" s="354"/>
      <c r="BL136" s="354"/>
      <c r="BM136" s="354"/>
      <c r="BN136" s="354"/>
      <c r="BO136" s="354"/>
      <c r="BP136" s="354"/>
      <c r="BQ136" s="354"/>
      <c r="BR136" s="354"/>
      <c r="BS136" s="354"/>
      <c r="BT136" s="354"/>
      <c r="BU136" s="354"/>
      <c r="BV136" s="354"/>
      <c r="BW136" s="354"/>
      <c r="BX136" s="354"/>
      <c r="BY136" s="354"/>
      <c r="BZ136" s="354"/>
      <c r="CA136" s="354"/>
      <c r="CB136" s="354"/>
      <c r="CC136" s="354"/>
      <c r="CD136" s="354"/>
      <c r="CE136" s="354"/>
      <c r="CF136" s="354"/>
      <c r="CG136" s="354"/>
      <c r="CH136" s="354"/>
      <c r="CI136" s="354"/>
      <c r="CJ136" s="354"/>
      <c r="CK136" s="354"/>
      <c r="CL136" s="354"/>
      <c r="CM136" s="354"/>
      <c r="CN136" s="354"/>
      <c r="CO136" s="354"/>
      <c r="CP136" s="354"/>
      <c r="CQ136" s="354"/>
      <c r="CR136" s="354"/>
      <c r="CS136" s="354"/>
      <c r="CT136" s="354"/>
      <c r="CU136" s="354"/>
      <c r="CV136" s="354"/>
      <c r="CW136" s="354"/>
      <c r="CX136" s="354"/>
      <c r="CY136" s="354"/>
      <c r="CZ136" s="354"/>
      <c r="DA136" s="354"/>
      <c r="DB136" s="354"/>
      <c r="DC136" s="354"/>
      <c r="DD136" s="354"/>
      <c r="DE136" s="354"/>
      <c r="DF136" s="354"/>
      <c r="DG136" s="354"/>
      <c r="DH136" s="354"/>
      <c r="DI136" s="354"/>
      <c r="DJ136" s="354"/>
      <c r="DK136" s="354"/>
      <c r="DL136" s="354"/>
      <c r="DM136" s="354"/>
      <c r="DN136" s="354"/>
      <c r="DO136" s="354"/>
      <c r="DP136" s="354"/>
      <c r="DQ136" s="354"/>
      <c r="DR136" s="354"/>
      <c r="DS136" s="354"/>
      <c r="DT136" s="354"/>
      <c r="DU136" s="354"/>
      <c r="DV136" s="354"/>
      <c r="DW136" s="354"/>
      <c r="DX136" s="354"/>
      <c r="DY136" s="354"/>
      <c r="DZ136" s="354"/>
      <c r="EA136" s="354"/>
      <c r="EB136" s="354"/>
      <c r="EC136" s="354"/>
      <c r="ED136" s="354"/>
      <c r="EE136" s="354"/>
      <c r="EF136" s="354"/>
      <c r="EG136" s="354"/>
      <c r="EH136" s="354"/>
      <c r="EI136" s="354"/>
      <c r="EJ136" s="354"/>
      <c r="EK136" s="354"/>
      <c r="EL136" s="354"/>
      <c r="EM136" s="354"/>
      <c r="EN136" s="354"/>
      <c r="EO136" s="354"/>
      <c r="EP136" s="354"/>
      <c r="EQ136" s="354"/>
      <c r="ER136" s="354"/>
      <c r="ES136" s="354"/>
      <c r="ET136" s="354"/>
      <c r="EU136" s="354"/>
      <c r="EV136" s="354"/>
      <c r="EW136" s="354"/>
      <c r="EX136" s="354"/>
      <c r="EY136" s="354"/>
      <c r="EZ136" s="354"/>
      <c r="FA136" s="354"/>
      <c r="FB136" s="354"/>
      <c r="FC136" s="354"/>
      <c r="FD136" s="354"/>
      <c r="FE136" s="354"/>
      <c r="FF136" s="354"/>
      <c r="FG136" s="354"/>
      <c r="FH136" s="354"/>
      <c r="FI136" s="354"/>
      <c r="FJ136" s="354"/>
      <c r="FK136" s="354"/>
      <c r="FL136" s="354"/>
      <c r="FM136" s="354"/>
      <c r="FN136" s="354"/>
      <c r="FO136" s="354"/>
      <c r="FP136" s="354"/>
      <c r="FQ136" s="354"/>
      <c r="FR136" s="354"/>
      <c r="FS136" s="354"/>
      <c r="FT136" s="354"/>
      <c r="FU136" s="354"/>
      <c r="FV136" s="354"/>
      <c r="FW136" s="354"/>
      <c r="FX136" s="354"/>
      <c r="FY136" s="354"/>
      <c r="FZ136" s="354"/>
      <c r="GA136" s="354"/>
      <c r="GB136" s="354"/>
      <c r="GC136" s="354"/>
      <c r="GD136" s="354"/>
      <c r="GE136" s="354"/>
      <c r="GF136" s="354"/>
      <c r="GG136" s="354"/>
      <c r="GH136" s="354"/>
      <c r="GI136" s="354"/>
      <c r="GJ136" s="354"/>
      <c r="GK136" s="354"/>
      <c r="GL136" s="354"/>
      <c r="GM136" s="354"/>
      <c r="GN136" s="354"/>
      <c r="GO136" s="354"/>
      <c r="GP136" s="354"/>
      <c r="GQ136" s="354"/>
      <c r="GR136" s="354"/>
      <c r="GS136" s="354"/>
      <c r="GT136" s="354"/>
      <c r="GU136" s="354"/>
      <c r="GV136" s="354"/>
      <c r="GW136" s="354"/>
      <c r="GX136" s="354"/>
      <c r="GY136" s="354"/>
      <c r="GZ136" s="354"/>
      <c r="HA136" s="354"/>
      <c r="HB136" s="354"/>
      <c r="HC136" s="354"/>
      <c r="HD136" s="354"/>
      <c r="HE136" s="354"/>
      <c r="HF136" s="354"/>
      <c r="HG136" s="354"/>
      <c r="HH136" s="354"/>
      <c r="HI136" s="354"/>
      <c r="HJ136" s="354"/>
      <c r="HK136" s="354"/>
      <c r="HL136" s="354"/>
      <c r="HM136" s="354"/>
      <c r="HN136" s="354"/>
      <c r="HO136" s="354"/>
      <c r="HP136" s="354"/>
      <c r="HQ136" s="354"/>
      <c r="HR136" s="354"/>
      <c r="HS136" s="354"/>
      <c r="HT136" s="354"/>
      <c r="HU136" s="354"/>
      <c r="HV136" s="354"/>
      <c r="HW136" s="354"/>
      <c r="HX136" s="354"/>
      <c r="HY136" s="354"/>
    </row>
    <row r="137" spans="1:233" s="170" customFormat="1" ht="95.25" customHeight="1">
      <c r="A137" s="143">
        <f t="shared" si="7"/>
        <v>127</v>
      </c>
      <c r="B137" s="220" t="s">
        <v>277</v>
      </c>
      <c r="C137" s="181" t="s">
        <v>109</v>
      </c>
      <c r="D137" s="144" t="s">
        <v>178</v>
      </c>
      <c r="E137" s="225">
        <v>311020301</v>
      </c>
      <c r="F137" s="147" t="s">
        <v>175</v>
      </c>
      <c r="G137" s="221" t="s">
        <v>101</v>
      </c>
      <c r="H137" s="220" t="s">
        <v>99</v>
      </c>
      <c r="I137" s="155">
        <v>17755540</v>
      </c>
      <c r="J137" s="237">
        <v>17755540</v>
      </c>
      <c r="K137" s="208">
        <f>I137-J137</f>
        <v>0</v>
      </c>
      <c r="L137" s="202">
        <v>42003</v>
      </c>
      <c r="M137" s="360" t="s">
        <v>320</v>
      </c>
      <c r="N137" s="202">
        <v>42039</v>
      </c>
      <c r="O137" s="202">
        <v>42039</v>
      </c>
      <c r="P137" s="207">
        <v>42059</v>
      </c>
      <c r="Q137" s="156" t="s">
        <v>275</v>
      </c>
      <c r="R137" s="205" t="s">
        <v>322</v>
      </c>
      <c r="S137" s="458" t="s">
        <v>276</v>
      </c>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169"/>
      <c r="CD137" s="169"/>
      <c r="CE137" s="169"/>
      <c r="CF137" s="169"/>
      <c r="CG137" s="169"/>
      <c r="CH137" s="169"/>
      <c r="CI137" s="169"/>
      <c r="CJ137" s="169"/>
      <c r="CK137" s="169"/>
      <c r="CL137" s="169"/>
      <c r="CM137" s="169"/>
      <c r="CN137" s="169"/>
      <c r="CO137" s="169"/>
      <c r="CP137" s="169"/>
      <c r="CQ137" s="169"/>
      <c r="CR137" s="169"/>
      <c r="CS137" s="169"/>
      <c r="CT137" s="169"/>
      <c r="CU137" s="169"/>
      <c r="CV137" s="169"/>
      <c r="CW137" s="169"/>
      <c r="CX137" s="169"/>
      <c r="CY137" s="169"/>
      <c r="CZ137" s="169"/>
      <c r="DA137" s="169"/>
      <c r="DB137" s="169"/>
      <c r="DC137" s="169"/>
      <c r="DD137" s="169"/>
      <c r="DE137" s="169"/>
      <c r="DF137" s="169"/>
      <c r="DG137" s="169"/>
      <c r="DH137" s="169"/>
      <c r="DI137" s="169"/>
      <c r="DJ137" s="169"/>
      <c r="DK137" s="169"/>
      <c r="DL137" s="169"/>
      <c r="DM137" s="169"/>
      <c r="DN137" s="169"/>
      <c r="DO137" s="169"/>
      <c r="DP137" s="169"/>
      <c r="DQ137" s="169"/>
      <c r="DR137" s="169"/>
      <c r="DS137" s="169"/>
      <c r="DT137" s="169"/>
      <c r="DU137" s="169"/>
      <c r="DV137" s="169"/>
      <c r="DW137" s="169"/>
      <c r="DX137" s="169"/>
      <c r="DY137" s="169"/>
      <c r="DZ137" s="169"/>
      <c r="EA137" s="169"/>
      <c r="EB137" s="169"/>
      <c r="EC137" s="169"/>
      <c r="ED137" s="169"/>
      <c r="EE137" s="169"/>
      <c r="EF137" s="169"/>
      <c r="EG137" s="169"/>
      <c r="EH137" s="169"/>
      <c r="EI137" s="169"/>
      <c r="EJ137" s="169"/>
      <c r="EK137" s="169"/>
      <c r="EL137" s="169"/>
      <c r="EM137" s="169"/>
      <c r="EN137" s="169"/>
      <c r="EO137" s="169"/>
      <c r="EP137" s="169"/>
      <c r="EQ137" s="169"/>
      <c r="ER137" s="169"/>
      <c r="ES137" s="169"/>
      <c r="ET137" s="169"/>
      <c r="EU137" s="169"/>
      <c r="EV137" s="169"/>
      <c r="EW137" s="169"/>
      <c r="EX137" s="169"/>
      <c r="EY137" s="169"/>
      <c r="EZ137" s="169"/>
      <c r="FA137" s="169"/>
      <c r="FB137" s="169"/>
      <c r="FC137" s="169"/>
      <c r="FD137" s="169"/>
      <c r="FE137" s="169"/>
      <c r="FF137" s="169"/>
      <c r="FG137" s="169"/>
      <c r="FH137" s="169"/>
      <c r="FI137" s="169"/>
      <c r="FJ137" s="169"/>
      <c r="FK137" s="169"/>
      <c r="FL137" s="169"/>
      <c r="FM137" s="169"/>
      <c r="FN137" s="169"/>
      <c r="FO137" s="169"/>
      <c r="FP137" s="169"/>
      <c r="FQ137" s="169"/>
      <c r="FR137" s="169"/>
      <c r="FS137" s="169"/>
      <c r="FT137" s="169"/>
      <c r="FU137" s="169"/>
      <c r="FV137" s="169"/>
      <c r="FW137" s="169"/>
      <c r="FX137" s="169"/>
      <c r="FY137" s="169"/>
      <c r="FZ137" s="169"/>
      <c r="GA137" s="169"/>
      <c r="GB137" s="169"/>
      <c r="GC137" s="169"/>
      <c r="GD137" s="169"/>
      <c r="GE137" s="169"/>
      <c r="GF137" s="169"/>
      <c r="GG137" s="169"/>
      <c r="GH137" s="169"/>
      <c r="GI137" s="169"/>
      <c r="GJ137" s="169"/>
      <c r="GK137" s="169"/>
      <c r="GL137" s="169"/>
      <c r="GM137" s="169"/>
      <c r="GN137" s="169"/>
      <c r="GO137" s="169"/>
      <c r="GP137" s="169"/>
      <c r="GQ137" s="169"/>
      <c r="GR137" s="169"/>
      <c r="GS137" s="169"/>
      <c r="GT137" s="169"/>
      <c r="GU137" s="169"/>
      <c r="GV137" s="169"/>
      <c r="GW137" s="169"/>
      <c r="GX137" s="169"/>
      <c r="GY137" s="169"/>
      <c r="GZ137" s="169"/>
      <c r="HA137" s="169"/>
      <c r="HB137" s="169"/>
      <c r="HC137" s="169"/>
      <c r="HD137" s="169"/>
      <c r="HE137" s="169"/>
      <c r="HF137" s="169"/>
      <c r="HG137" s="169"/>
      <c r="HH137" s="169"/>
      <c r="HI137" s="169"/>
      <c r="HJ137" s="169"/>
      <c r="HK137" s="169"/>
      <c r="HL137" s="169"/>
      <c r="HM137" s="169"/>
      <c r="HN137" s="169"/>
      <c r="HO137" s="169"/>
      <c r="HP137" s="169"/>
      <c r="HQ137" s="169"/>
      <c r="HR137" s="169"/>
      <c r="HS137" s="169"/>
      <c r="HT137" s="169"/>
      <c r="HU137" s="169"/>
      <c r="HV137" s="169"/>
      <c r="HW137" s="169"/>
      <c r="HX137" s="169"/>
      <c r="HY137" s="169"/>
    </row>
    <row r="138" spans="1:234" s="170" customFormat="1" ht="95.25" customHeight="1">
      <c r="A138" s="143">
        <f t="shared" si="7"/>
        <v>128</v>
      </c>
      <c r="B138" s="233" t="s">
        <v>257</v>
      </c>
      <c r="C138" s="194">
        <v>3110203</v>
      </c>
      <c r="D138" s="235" t="s">
        <v>178</v>
      </c>
      <c r="E138" s="225">
        <v>311020301</v>
      </c>
      <c r="F138" s="238" t="s">
        <v>175</v>
      </c>
      <c r="G138" s="224" t="s">
        <v>50</v>
      </c>
      <c r="H138" s="227" t="s">
        <v>259</v>
      </c>
      <c r="I138" s="195">
        <v>60000000</v>
      </c>
      <c r="J138" s="237"/>
      <c r="K138" s="353"/>
      <c r="L138" s="202">
        <v>42072</v>
      </c>
      <c r="M138" s="229">
        <v>120</v>
      </c>
      <c r="N138" s="166">
        <f>L138+98</f>
        <v>42170</v>
      </c>
      <c r="O138" s="202">
        <v>42171</v>
      </c>
      <c r="P138" s="166">
        <f>O138+M138</f>
        <v>42291</v>
      </c>
      <c r="Q138" s="226" t="s">
        <v>584</v>
      </c>
      <c r="R138" s="227" t="s">
        <v>585</v>
      </c>
      <c r="S138" s="450" t="s">
        <v>586</v>
      </c>
      <c r="T138" s="354"/>
      <c r="U138" s="354"/>
      <c r="V138" s="354"/>
      <c r="W138" s="354"/>
      <c r="X138" s="354"/>
      <c r="Y138" s="354"/>
      <c r="Z138" s="354"/>
      <c r="AA138" s="354"/>
      <c r="AB138" s="354"/>
      <c r="AC138" s="354"/>
      <c r="AD138" s="354"/>
      <c r="AE138" s="354"/>
      <c r="AF138" s="354"/>
      <c r="AG138" s="354"/>
      <c r="AH138" s="354"/>
      <c r="AI138" s="354"/>
      <c r="AJ138" s="354"/>
      <c r="AK138" s="354"/>
      <c r="AL138" s="354"/>
      <c r="AM138" s="354"/>
      <c r="AN138" s="354"/>
      <c r="AO138" s="354"/>
      <c r="AP138" s="354"/>
      <c r="AQ138" s="354"/>
      <c r="AR138" s="354"/>
      <c r="AS138" s="354"/>
      <c r="AT138" s="354"/>
      <c r="AU138" s="354"/>
      <c r="AV138" s="354"/>
      <c r="AW138" s="354"/>
      <c r="AX138" s="354"/>
      <c r="AY138" s="354"/>
      <c r="AZ138" s="354"/>
      <c r="BA138" s="354"/>
      <c r="BB138" s="354"/>
      <c r="BC138" s="354"/>
      <c r="BD138" s="354"/>
      <c r="BE138" s="354"/>
      <c r="BF138" s="354"/>
      <c r="BG138" s="354"/>
      <c r="BH138" s="354"/>
      <c r="BI138" s="354"/>
      <c r="BJ138" s="354"/>
      <c r="BK138" s="354"/>
      <c r="BL138" s="354"/>
      <c r="BM138" s="354"/>
      <c r="BN138" s="354"/>
      <c r="BO138" s="354"/>
      <c r="BP138" s="354"/>
      <c r="BQ138" s="354"/>
      <c r="BR138" s="354"/>
      <c r="BS138" s="354"/>
      <c r="BT138" s="354"/>
      <c r="BU138" s="354"/>
      <c r="BV138" s="354"/>
      <c r="BW138" s="354"/>
      <c r="BX138" s="354"/>
      <c r="BY138" s="354"/>
      <c r="BZ138" s="354"/>
      <c r="CA138" s="354"/>
      <c r="CB138" s="354"/>
      <c r="CC138" s="354"/>
      <c r="CD138" s="354"/>
      <c r="CE138" s="354"/>
      <c r="CF138" s="354"/>
      <c r="CG138" s="354"/>
      <c r="CH138" s="354"/>
      <c r="CI138" s="354"/>
      <c r="CJ138" s="354"/>
      <c r="CK138" s="354"/>
      <c r="CL138" s="354"/>
      <c r="CM138" s="354"/>
      <c r="CN138" s="354"/>
      <c r="CO138" s="354"/>
      <c r="CP138" s="354"/>
      <c r="CQ138" s="354"/>
      <c r="CR138" s="354"/>
      <c r="CS138" s="354"/>
      <c r="CT138" s="354"/>
      <c r="CU138" s="354"/>
      <c r="CV138" s="354"/>
      <c r="CW138" s="354"/>
      <c r="CX138" s="354"/>
      <c r="CY138" s="354"/>
      <c r="CZ138" s="354"/>
      <c r="DA138" s="354"/>
      <c r="DB138" s="354"/>
      <c r="DC138" s="354"/>
      <c r="DD138" s="354"/>
      <c r="DE138" s="354"/>
      <c r="DF138" s="354"/>
      <c r="DG138" s="354"/>
      <c r="DH138" s="354"/>
      <c r="DI138" s="354"/>
      <c r="DJ138" s="354"/>
      <c r="DK138" s="354"/>
      <c r="DL138" s="354"/>
      <c r="DM138" s="354"/>
      <c r="DN138" s="354"/>
      <c r="DO138" s="354"/>
      <c r="DP138" s="354"/>
      <c r="DQ138" s="354"/>
      <c r="DR138" s="354"/>
      <c r="DS138" s="354"/>
      <c r="DT138" s="354"/>
      <c r="DU138" s="354"/>
      <c r="DV138" s="354"/>
      <c r="DW138" s="354"/>
      <c r="DX138" s="354"/>
      <c r="DY138" s="354"/>
      <c r="DZ138" s="354"/>
      <c r="EA138" s="354"/>
      <c r="EB138" s="354"/>
      <c r="EC138" s="354"/>
      <c r="ED138" s="354"/>
      <c r="EE138" s="354"/>
      <c r="EF138" s="354"/>
      <c r="EG138" s="354"/>
      <c r="EH138" s="354"/>
      <c r="EI138" s="354"/>
      <c r="EJ138" s="354"/>
      <c r="EK138" s="354"/>
      <c r="EL138" s="354"/>
      <c r="EM138" s="354"/>
      <c r="EN138" s="354"/>
      <c r="EO138" s="354"/>
      <c r="EP138" s="354"/>
      <c r="EQ138" s="354"/>
      <c r="ER138" s="354"/>
      <c r="ES138" s="354"/>
      <c r="ET138" s="354"/>
      <c r="EU138" s="354"/>
      <c r="EV138" s="354"/>
      <c r="EW138" s="354"/>
      <c r="EX138" s="354"/>
      <c r="EY138" s="354"/>
      <c r="EZ138" s="354"/>
      <c r="FA138" s="354"/>
      <c r="FB138" s="354"/>
      <c r="FC138" s="354"/>
      <c r="FD138" s="354"/>
      <c r="FE138" s="354"/>
      <c r="FF138" s="354"/>
      <c r="FG138" s="354"/>
      <c r="FH138" s="354"/>
      <c r="FI138" s="354"/>
      <c r="FJ138" s="354"/>
      <c r="FK138" s="354"/>
      <c r="FL138" s="354"/>
      <c r="FM138" s="354"/>
      <c r="FN138" s="354"/>
      <c r="FO138" s="354"/>
      <c r="FP138" s="354"/>
      <c r="FQ138" s="354"/>
      <c r="FR138" s="354"/>
      <c r="FS138" s="354"/>
      <c r="FT138" s="354"/>
      <c r="FU138" s="354"/>
      <c r="FV138" s="354"/>
      <c r="FW138" s="354"/>
      <c r="FX138" s="354"/>
      <c r="FY138" s="354"/>
      <c r="FZ138" s="354"/>
      <c r="GA138" s="354"/>
      <c r="GB138" s="354"/>
      <c r="GC138" s="354"/>
      <c r="GD138" s="354"/>
      <c r="GE138" s="354"/>
      <c r="GF138" s="354"/>
      <c r="GG138" s="354"/>
      <c r="GH138" s="354"/>
      <c r="GI138" s="354"/>
      <c r="GJ138" s="354"/>
      <c r="GK138" s="354"/>
      <c r="GL138" s="354"/>
      <c r="GM138" s="354"/>
      <c r="GN138" s="354"/>
      <c r="GO138" s="354"/>
      <c r="GP138" s="354"/>
      <c r="GQ138" s="354"/>
      <c r="GR138" s="354"/>
      <c r="GS138" s="354"/>
      <c r="GT138" s="354"/>
      <c r="GU138" s="354"/>
      <c r="GV138" s="354"/>
      <c r="GW138" s="354"/>
      <c r="GX138" s="354"/>
      <c r="GY138" s="354"/>
      <c r="GZ138" s="354"/>
      <c r="HA138" s="354"/>
      <c r="HB138" s="354"/>
      <c r="HC138" s="354"/>
      <c r="HD138" s="354"/>
      <c r="HE138" s="354"/>
      <c r="HF138" s="354"/>
      <c r="HG138" s="354"/>
      <c r="HH138" s="354"/>
      <c r="HI138" s="354"/>
      <c r="HJ138" s="354"/>
      <c r="HK138" s="354"/>
      <c r="HL138" s="354"/>
      <c r="HM138" s="354"/>
      <c r="HN138" s="354"/>
      <c r="HO138" s="354"/>
      <c r="HP138" s="354"/>
      <c r="HQ138" s="354"/>
      <c r="HR138" s="354"/>
      <c r="HS138" s="354"/>
      <c r="HT138" s="354"/>
      <c r="HU138" s="354"/>
      <c r="HV138" s="354"/>
      <c r="HW138" s="354"/>
      <c r="HX138" s="354"/>
      <c r="HY138" s="354"/>
      <c r="HZ138" s="354"/>
    </row>
    <row r="139" spans="1:233" s="37" customFormat="1" ht="54" customHeight="1">
      <c r="A139" s="520"/>
      <c r="B139" s="521" t="s">
        <v>268</v>
      </c>
      <c r="C139" s="522"/>
      <c r="D139" s="215"/>
      <c r="E139" s="523"/>
      <c r="F139" s="215"/>
      <c r="G139" s="524"/>
      <c r="H139" s="525"/>
      <c r="I139" s="526">
        <f>SUM(I11:I138)</f>
        <v>10449479806</v>
      </c>
      <c r="J139" s="526">
        <f>SUM(J11:J138)</f>
        <v>1919063961</v>
      </c>
      <c r="K139" s="527"/>
      <c r="L139" s="528"/>
      <c r="M139" s="529"/>
      <c r="N139" s="530"/>
      <c r="O139" s="530"/>
      <c r="P139" s="530"/>
      <c r="Q139" s="531"/>
      <c r="R139" s="532"/>
      <c r="S139" s="533"/>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c r="DL139" s="36"/>
      <c r="DM139" s="36"/>
      <c r="DN139" s="36"/>
      <c r="DO139" s="36"/>
      <c r="DP139" s="36"/>
      <c r="DQ139" s="36"/>
      <c r="DR139" s="36"/>
      <c r="DS139" s="36"/>
      <c r="DT139" s="36"/>
      <c r="DU139" s="36"/>
      <c r="DV139" s="36"/>
      <c r="DW139" s="36"/>
      <c r="DX139" s="36"/>
      <c r="DY139" s="36"/>
      <c r="DZ139" s="36"/>
      <c r="EA139" s="36"/>
      <c r="EB139" s="36"/>
      <c r="EC139" s="36"/>
      <c r="ED139" s="36"/>
      <c r="EE139" s="36"/>
      <c r="EF139" s="36"/>
      <c r="EG139" s="36"/>
      <c r="EH139" s="36"/>
      <c r="EI139" s="36"/>
      <c r="EJ139" s="36"/>
      <c r="EK139" s="36"/>
      <c r="EL139" s="36"/>
      <c r="EM139" s="36"/>
      <c r="EN139" s="36"/>
      <c r="EO139" s="36"/>
      <c r="EP139" s="36"/>
      <c r="EQ139" s="36"/>
      <c r="ER139" s="36"/>
      <c r="ES139" s="36"/>
      <c r="ET139" s="36"/>
      <c r="EU139" s="36"/>
      <c r="EV139" s="36"/>
      <c r="EW139" s="36"/>
      <c r="EX139" s="36"/>
      <c r="EY139" s="36"/>
      <c r="EZ139" s="36"/>
      <c r="FA139" s="36"/>
      <c r="FB139" s="36"/>
      <c r="FC139" s="36"/>
      <c r="FD139" s="36"/>
      <c r="FE139" s="36"/>
      <c r="FF139" s="36"/>
      <c r="FG139" s="36"/>
      <c r="FH139" s="36"/>
      <c r="FI139" s="36"/>
      <c r="FJ139" s="36"/>
      <c r="FK139" s="36"/>
      <c r="FL139" s="36"/>
      <c r="FM139" s="36"/>
      <c r="FN139" s="36"/>
      <c r="FO139" s="36"/>
      <c r="FP139" s="36"/>
      <c r="FQ139" s="36"/>
      <c r="FR139" s="36"/>
      <c r="FS139" s="36"/>
      <c r="FT139" s="36"/>
      <c r="FU139" s="36"/>
      <c r="FV139" s="36"/>
      <c r="FW139" s="36"/>
      <c r="FX139" s="36"/>
      <c r="FY139" s="36"/>
      <c r="FZ139" s="36"/>
      <c r="GA139" s="36"/>
      <c r="GB139" s="36"/>
      <c r="GC139" s="36"/>
      <c r="GD139" s="36"/>
      <c r="GE139" s="36"/>
      <c r="GF139" s="36"/>
      <c r="GG139" s="36"/>
      <c r="GH139" s="36"/>
      <c r="GI139" s="36"/>
      <c r="GJ139" s="36"/>
      <c r="GK139" s="36"/>
      <c r="GL139" s="36"/>
      <c r="GM139" s="36"/>
      <c r="GN139" s="36"/>
      <c r="GO139" s="36"/>
      <c r="GP139" s="36"/>
      <c r="GQ139" s="36"/>
      <c r="GR139" s="36"/>
      <c r="GS139" s="36"/>
      <c r="GT139" s="36"/>
      <c r="GU139" s="36"/>
      <c r="GV139" s="36"/>
      <c r="GW139" s="36"/>
      <c r="GX139" s="36"/>
      <c r="GY139" s="36"/>
      <c r="GZ139" s="36"/>
      <c r="HA139" s="36"/>
      <c r="HB139" s="36"/>
      <c r="HC139" s="36"/>
      <c r="HD139" s="36"/>
      <c r="HE139" s="36"/>
      <c r="HF139" s="36"/>
      <c r="HG139" s="36"/>
      <c r="HH139" s="36"/>
      <c r="HI139" s="36"/>
      <c r="HJ139" s="36"/>
      <c r="HK139" s="36"/>
      <c r="HL139" s="36"/>
      <c r="HM139" s="36"/>
      <c r="HN139" s="36"/>
      <c r="HO139" s="36"/>
      <c r="HP139" s="36"/>
      <c r="HQ139" s="36"/>
      <c r="HR139" s="36"/>
      <c r="HS139" s="36"/>
      <c r="HT139" s="36"/>
      <c r="HU139" s="36"/>
      <c r="HV139" s="36"/>
      <c r="HW139" s="36"/>
      <c r="HX139" s="36"/>
      <c r="HY139" s="36"/>
    </row>
    <row r="140" spans="1:233" s="3" customFormat="1" ht="15">
      <c r="A140" s="5"/>
      <c r="B140" s="27"/>
      <c r="C140" s="5"/>
      <c r="D140" s="9"/>
      <c r="E140" s="25"/>
      <c r="F140" s="34"/>
      <c r="G140" s="32"/>
      <c r="H140" s="23"/>
      <c r="I140" s="141"/>
      <c r="J140" s="29"/>
      <c r="K140" s="29"/>
      <c r="L140" s="429"/>
      <c r="M140" s="10"/>
      <c r="N140" s="426"/>
      <c r="O140" s="426"/>
      <c r="P140" s="426"/>
      <c r="Q140" s="4"/>
      <c r="R140" s="6"/>
      <c r="S140" s="6"/>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row>
    <row r="141" spans="1:22" ht="12.75">
      <c r="A141" s="7" t="s">
        <v>80</v>
      </c>
      <c r="I141" s="459"/>
      <c r="J141" s="460"/>
      <c r="K141" s="460"/>
      <c r="L141" s="460"/>
      <c r="N141" s="461"/>
      <c r="O141" s="461"/>
      <c r="P141" s="461"/>
      <c r="T141" s="113"/>
      <c r="U141" s="113"/>
      <c r="V141" s="462"/>
    </row>
    <row r="142" spans="1:22" ht="12.75">
      <c r="A142" s="7" t="s">
        <v>93</v>
      </c>
      <c r="I142" s="459"/>
      <c r="J142" s="460"/>
      <c r="K142" s="460"/>
      <c r="L142" s="460"/>
      <c r="N142" s="461"/>
      <c r="O142" s="461"/>
      <c r="P142" s="461"/>
      <c r="T142" s="113"/>
      <c r="U142" s="113"/>
      <c r="V142" s="462"/>
    </row>
    <row r="143" spans="1:22" ht="14.25">
      <c r="A143" s="463"/>
      <c r="I143" s="459"/>
      <c r="J143" s="460"/>
      <c r="K143" s="460"/>
      <c r="L143" s="460"/>
      <c r="N143" s="461"/>
      <c r="O143" s="461"/>
      <c r="P143" s="461"/>
      <c r="T143" s="113"/>
      <c r="U143" s="113"/>
      <c r="V143" s="462"/>
    </row>
    <row r="144" spans="1:22" ht="12.75">
      <c r="A144" s="3"/>
      <c r="I144" s="459"/>
      <c r="J144" s="460"/>
      <c r="K144" s="460"/>
      <c r="L144" s="460"/>
      <c r="N144" s="461"/>
      <c r="O144" s="461"/>
      <c r="P144" s="461"/>
      <c r="T144" s="113"/>
      <c r="U144" s="113"/>
      <c r="V144" s="462"/>
    </row>
    <row r="145" spans="9:22" ht="12.75">
      <c r="I145" s="459"/>
      <c r="J145" s="460"/>
      <c r="K145" s="460"/>
      <c r="L145" s="460"/>
      <c r="N145" s="461"/>
      <c r="O145" s="461"/>
      <c r="P145" s="461"/>
      <c r="T145" s="113"/>
      <c r="U145" s="113"/>
      <c r="V145" s="462"/>
    </row>
    <row r="146" spans="1:22" ht="12.75">
      <c r="A146" s="464" t="s">
        <v>606</v>
      </c>
      <c r="B146" s="465"/>
      <c r="C146" s="19"/>
      <c r="D146" s="466"/>
      <c r="I146" s="459"/>
      <c r="J146" s="460"/>
      <c r="K146" s="460"/>
      <c r="L146" s="460"/>
      <c r="N146" s="461"/>
      <c r="O146" s="461"/>
      <c r="P146" s="461"/>
      <c r="T146" s="113"/>
      <c r="U146" s="113"/>
      <c r="V146" s="462"/>
    </row>
    <row r="147" spans="1:22" ht="12.75">
      <c r="A147" s="467" t="s">
        <v>607</v>
      </c>
      <c r="I147" s="459"/>
      <c r="J147" s="460"/>
      <c r="K147" s="460"/>
      <c r="L147" s="460"/>
      <c r="N147" s="461"/>
      <c r="O147" s="461"/>
      <c r="P147" s="461"/>
      <c r="T147" s="113"/>
      <c r="U147" s="113"/>
      <c r="V147" s="462"/>
    </row>
    <row r="148" spans="1:22" ht="12.75">
      <c r="A148" s="8"/>
      <c r="I148" s="459"/>
      <c r="J148" s="460"/>
      <c r="K148" s="460"/>
      <c r="L148" s="460"/>
      <c r="N148" s="461"/>
      <c r="O148" s="461"/>
      <c r="P148" s="461"/>
      <c r="T148" s="113"/>
      <c r="U148" s="113"/>
      <c r="V148" s="462"/>
    </row>
    <row r="149" spans="1:22" ht="12.75">
      <c r="A149" t="s">
        <v>608</v>
      </c>
      <c r="I149" s="459"/>
      <c r="J149" s="460"/>
      <c r="K149" s="460"/>
      <c r="L149" s="460"/>
      <c r="N149" s="461"/>
      <c r="O149" s="461"/>
      <c r="P149" s="461"/>
      <c r="T149" s="113"/>
      <c r="U149" s="113"/>
      <c r="V149" s="462"/>
    </row>
    <row r="150" spans="9:22" ht="12.75">
      <c r="I150" s="459"/>
      <c r="J150" s="460"/>
      <c r="K150" s="460"/>
      <c r="L150" s="460"/>
      <c r="N150" s="461"/>
      <c r="O150" s="461"/>
      <c r="P150" s="461"/>
      <c r="T150" s="113"/>
      <c r="U150" s="113"/>
      <c r="V150" s="462"/>
    </row>
    <row r="151" spans="9:22" ht="12.75">
      <c r="I151" s="459"/>
      <c r="J151" s="460"/>
      <c r="K151" s="460"/>
      <c r="L151" s="460"/>
      <c r="N151" s="461"/>
      <c r="O151" s="461"/>
      <c r="P151" s="461"/>
      <c r="T151" s="113"/>
      <c r="U151" s="113"/>
      <c r="V151" s="462"/>
    </row>
  </sheetData>
  <sheetProtection/>
  <autoFilter ref="A10:HZ139"/>
  <mergeCells count="3">
    <mergeCell ref="A7:S7"/>
    <mergeCell ref="A8:S8"/>
    <mergeCell ref="C3:Q3"/>
  </mergeCells>
  <dataValidations count="1">
    <dataValidation type="date" allowBlank="1" showInputMessage="1" showErrorMessage="1" sqref="P39 O19">
      <formula1>1</formula1>
      <formula2>402133</formula2>
    </dataValidation>
  </dataValidations>
  <printOptions horizontalCentered="1"/>
  <pageMargins left="0.3937007874015748" right="0" top="0.3937007874015748" bottom="0.3937007874015748" header="0" footer="0"/>
  <pageSetup horizontalDpi="600" verticalDpi="600" orientation="landscape" paperSize="5" scale="45" r:id="rId4"/>
  <headerFooter alignWithMargins="0">
    <oddFooter>&amp;C
&amp;P de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O20"/>
  <sheetViews>
    <sheetView zoomScale="90" zoomScaleNormal="90" zoomScalePageLayoutView="0" workbookViewId="0" topLeftCell="A1">
      <pane xSplit="3" ySplit="6" topLeftCell="D10" activePane="bottomRight" state="frozen"/>
      <selection pane="topLeft" activeCell="A1" sqref="A1"/>
      <selection pane="topRight" activeCell="D1" sqref="D1"/>
      <selection pane="bottomLeft" activeCell="A7" sqref="A7"/>
      <selection pane="bottomRight" activeCell="H11" sqref="H11"/>
    </sheetView>
  </sheetViews>
  <sheetFormatPr defaultColWidth="11.421875" defaultRowHeight="12.75"/>
  <cols>
    <col min="1" max="1" width="4.57421875" style="427" customWidth="1"/>
    <col min="3" max="3" width="17.421875" style="0" customWidth="1"/>
    <col min="4" max="4" width="61.140625" style="0" bestFit="1" customWidth="1"/>
    <col min="8" max="8" width="21.00390625" style="0" bestFit="1" customWidth="1"/>
    <col min="9" max="9" width="11.7109375" style="0" bestFit="1" customWidth="1"/>
    <col min="10" max="10" width="14.57421875" style="0" bestFit="1" customWidth="1"/>
    <col min="11" max="11" width="8.57421875" style="0" bestFit="1" customWidth="1"/>
    <col min="12" max="12" width="14.7109375" style="0" bestFit="1" customWidth="1"/>
    <col min="13" max="13" width="21.140625" style="0" bestFit="1" customWidth="1"/>
    <col min="14" max="14" width="17.28125" style="0" bestFit="1" customWidth="1"/>
    <col min="15" max="15" width="12.57421875" style="0" bestFit="1" customWidth="1"/>
    <col min="16" max="16" width="17.7109375" style="0" bestFit="1" customWidth="1"/>
    <col min="17" max="17" width="22.57421875" style="0" bestFit="1" customWidth="1"/>
    <col min="18" max="18" width="11.8515625" style="0" customWidth="1"/>
    <col min="19" max="19" width="7.8515625" style="0" bestFit="1" customWidth="1"/>
    <col min="20" max="20" width="11.7109375" style="0" bestFit="1" customWidth="1"/>
    <col min="21" max="21" width="13.57421875" style="0" bestFit="1" customWidth="1"/>
    <col min="22" max="22" width="10.140625" style="0" bestFit="1" customWidth="1"/>
    <col min="23" max="23" width="11.7109375" style="0" bestFit="1" customWidth="1"/>
    <col min="24" max="24" width="12.7109375" style="0" bestFit="1" customWidth="1"/>
    <col min="30" max="30" width="14.140625" style="0" customWidth="1"/>
    <col min="40" max="40" width="14.140625" style="0" customWidth="1"/>
  </cols>
  <sheetData>
    <row r="1" spans="1:41" ht="12.75">
      <c r="A1" s="243"/>
      <c r="B1" s="511"/>
      <c r="C1" s="511"/>
      <c r="D1" s="511"/>
      <c r="E1" s="511"/>
      <c r="F1" s="511"/>
      <c r="G1" s="511"/>
      <c r="H1" s="511"/>
      <c r="I1" s="244"/>
      <c r="J1" s="245"/>
      <c r="K1" s="246"/>
      <c r="L1" s="246"/>
      <c r="M1" s="245"/>
      <c r="N1" s="245"/>
      <c r="O1" s="245"/>
      <c r="P1" s="245"/>
      <c r="Q1" s="247"/>
      <c r="R1" s="247"/>
      <c r="S1" s="511" t="s">
        <v>411</v>
      </c>
      <c r="T1" s="516"/>
      <c r="U1" s="516"/>
      <c r="V1" s="516"/>
      <c r="W1" s="516"/>
      <c r="X1" s="516"/>
      <c r="Y1" s="516"/>
      <c r="Z1" s="516"/>
      <c r="AA1" s="516"/>
      <c r="AB1" s="516"/>
      <c r="AC1" s="516"/>
      <c r="AD1" s="516"/>
      <c r="AE1" s="248"/>
      <c r="AF1" s="249"/>
      <c r="AG1" s="249"/>
      <c r="AH1" s="249"/>
      <c r="AI1" s="250"/>
      <c r="AJ1" s="251"/>
      <c r="AK1" s="252"/>
      <c r="AL1" s="253"/>
      <c r="AM1" s="253"/>
      <c r="AN1" s="253"/>
      <c r="AO1" s="243"/>
    </row>
    <row r="2" spans="1:41" ht="12.75">
      <c r="A2" s="243"/>
      <c r="B2" s="517"/>
      <c r="C2" s="517"/>
      <c r="D2" s="517"/>
      <c r="E2" s="517"/>
      <c r="F2" s="517"/>
      <c r="G2" s="517"/>
      <c r="H2" s="517"/>
      <c r="I2" s="254"/>
      <c r="J2" s="255"/>
      <c r="K2" s="256"/>
      <c r="L2" s="256"/>
      <c r="M2" s="255"/>
      <c r="N2" s="255"/>
      <c r="O2" s="255"/>
      <c r="P2" s="255"/>
      <c r="Q2" s="257"/>
      <c r="R2" s="257"/>
      <c r="S2" s="517" t="s">
        <v>412</v>
      </c>
      <c r="T2" s="517"/>
      <c r="U2" s="517"/>
      <c r="V2" s="517"/>
      <c r="W2" s="517"/>
      <c r="X2" s="517"/>
      <c r="Y2" s="517"/>
      <c r="Z2" s="517"/>
      <c r="AA2" s="517"/>
      <c r="AB2" s="517"/>
      <c r="AC2" s="517"/>
      <c r="AD2" s="517"/>
      <c r="AE2" s="248"/>
      <c r="AF2" s="249"/>
      <c r="AG2" s="249"/>
      <c r="AH2" s="249"/>
      <c r="AI2" s="250"/>
      <c r="AJ2" s="251"/>
      <c r="AK2" s="252"/>
      <c r="AL2" s="253"/>
      <c r="AM2" s="253"/>
      <c r="AN2" s="253"/>
      <c r="AO2" s="243"/>
    </row>
    <row r="3" spans="1:41" ht="20.25">
      <c r="A3" s="243"/>
      <c r="B3" s="518" t="s">
        <v>413</v>
      </c>
      <c r="C3" s="519"/>
      <c r="D3" s="519"/>
      <c r="E3" s="519"/>
      <c r="F3" s="519"/>
      <c r="G3" s="519"/>
      <c r="H3" s="519"/>
      <c r="I3" s="258"/>
      <c r="J3" s="256"/>
      <c r="K3" s="256"/>
      <c r="L3" s="256"/>
      <c r="M3" s="255"/>
      <c r="N3" s="255"/>
      <c r="O3" s="255"/>
      <c r="P3" s="255"/>
      <c r="Q3" s="257"/>
      <c r="R3" s="257"/>
      <c r="S3" s="511" t="s">
        <v>414</v>
      </c>
      <c r="T3" s="516"/>
      <c r="U3" s="516"/>
      <c r="V3" s="516"/>
      <c r="W3" s="516"/>
      <c r="X3" s="516"/>
      <c r="Y3" s="516"/>
      <c r="Z3" s="516"/>
      <c r="AA3" s="516"/>
      <c r="AB3" s="516"/>
      <c r="AC3" s="516"/>
      <c r="AD3" s="516"/>
      <c r="AE3" s="248"/>
      <c r="AF3" s="249"/>
      <c r="AG3" s="249"/>
      <c r="AH3" s="249"/>
      <c r="AI3" s="250"/>
      <c r="AJ3" s="251"/>
      <c r="AK3" s="252"/>
      <c r="AL3" s="253"/>
      <c r="AM3" s="253"/>
      <c r="AN3" s="253"/>
      <c r="AO3" s="243"/>
    </row>
    <row r="4" spans="1:41" ht="12.75">
      <c r="A4" s="243"/>
      <c r="B4" s="512"/>
      <c r="C4" s="513"/>
      <c r="D4" s="513"/>
      <c r="E4" s="513"/>
      <c r="F4" s="513"/>
      <c r="G4" s="513"/>
      <c r="H4" s="513"/>
      <c r="I4" s="243"/>
      <c r="J4" s="255"/>
      <c r="K4" s="256"/>
      <c r="L4" s="256"/>
      <c r="M4" s="255"/>
      <c r="N4" s="255"/>
      <c r="O4" s="255"/>
      <c r="P4" s="255"/>
      <c r="Q4" s="257"/>
      <c r="R4" s="257"/>
      <c r="S4" s="259" t="s">
        <v>415</v>
      </c>
      <c r="T4" s="260">
        <v>41640</v>
      </c>
      <c r="U4" s="259" t="s">
        <v>416</v>
      </c>
      <c r="V4" s="261">
        <v>42004</v>
      </c>
      <c r="W4" s="262"/>
      <c r="X4" s="263"/>
      <c r="Y4" s="259"/>
      <c r="Z4" s="259"/>
      <c r="AA4" s="259"/>
      <c r="AB4" s="259"/>
      <c r="AC4" s="259"/>
      <c r="AD4" s="259"/>
      <c r="AE4" s="248"/>
      <c r="AF4" s="249"/>
      <c r="AG4" s="249"/>
      <c r="AH4" s="249"/>
      <c r="AI4" s="250"/>
      <c r="AJ4" s="251"/>
      <c r="AK4" s="264"/>
      <c r="AL4" s="265"/>
      <c r="AM4" s="265"/>
      <c r="AN4" s="265"/>
      <c r="AO4" s="243"/>
    </row>
    <row r="5" spans="1:41" ht="12.75" customHeight="1">
      <c r="A5" s="514" t="s">
        <v>417</v>
      </c>
      <c r="B5" s="514" t="s">
        <v>418</v>
      </c>
      <c r="C5" s="514" t="s">
        <v>419</v>
      </c>
      <c r="D5" s="499" t="s">
        <v>420</v>
      </c>
      <c r="E5" s="499" t="s">
        <v>421</v>
      </c>
      <c r="F5" s="499" t="s">
        <v>422</v>
      </c>
      <c r="G5" s="499" t="s">
        <v>423</v>
      </c>
      <c r="H5" s="500" t="s">
        <v>424</v>
      </c>
      <c r="I5" s="266"/>
      <c r="J5" s="502" t="s">
        <v>425</v>
      </c>
      <c r="K5" s="503"/>
      <c r="L5" s="504"/>
      <c r="M5" s="505" t="s">
        <v>426</v>
      </c>
      <c r="N5" s="506"/>
      <c r="O5" s="506"/>
      <c r="P5" s="507"/>
      <c r="Q5" s="508" t="s">
        <v>427</v>
      </c>
      <c r="R5" s="509" t="s">
        <v>428</v>
      </c>
      <c r="S5" s="511" t="s">
        <v>429</v>
      </c>
      <c r="T5" s="511"/>
      <c r="U5" s="511"/>
      <c r="V5" s="491" t="s">
        <v>430</v>
      </c>
      <c r="W5" s="491"/>
      <c r="X5" s="491"/>
      <c r="Y5" s="491"/>
      <c r="Z5" s="491"/>
      <c r="AA5" s="491"/>
      <c r="AB5" s="493" t="s">
        <v>431</v>
      </c>
      <c r="AC5" s="493" t="s">
        <v>432</v>
      </c>
      <c r="AD5" s="495" t="s">
        <v>433</v>
      </c>
      <c r="AE5" s="497" t="s">
        <v>434</v>
      </c>
      <c r="AF5" s="499" t="s">
        <v>435</v>
      </c>
      <c r="AG5" s="500" t="s">
        <v>436</v>
      </c>
      <c r="AH5" s="485" t="s">
        <v>437</v>
      </c>
      <c r="AI5" s="485" t="s">
        <v>438</v>
      </c>
      <c r="AJ5" s="487" t="s">
        <v>439</v>
      </c>
      <c r="AK5" s="485" t="s">
        <v>440</v>
      </c>
      <c r="AL5" s="489" t="s">
        <v>441</v>
      </c>
      <c r="AM5" s="491" t="s">
        <v>442</v>
      </c>
      <c r="AN5" s="492"/>
      <c r="AO5" s="485" t="s">
        <v>443</v>
      </c>
    </row>
    <row r="6" spans="1:41" ht="60" customHeight="1">
      <c r="A6" s="515"/>
      <c r="B6" s="515"/>
      <c r="C6" s="515"/>
      <c r="D6" s="493"/>
      <c r="E6" s="493"/>
      <c r="F6" s="493"/>
      <c r="G6" s="493"/>
      <c r="H6" s="501"/>
      <c r="I6" s="267" t="s">
        <v>444</v>
      </c>
      <c r="J6" s="268" t="s">
        <v>445</v>
      </c>
      <c r="K6" s="269" t="s">
        <v>446</v>
      </c>
      <c r="L6" s="270" t="s">
        <v>447</v>
      </c>
      <c r="M6" s="270" t="s">
        <v>448</v>
      </c>
      <c r="N6" s="270" t="s">
        <v>449</v>
      </c>
      <c r="O6" s="270" t="s">
        <v>450</v>
      </c>
      <c r="P6" s="270" t="s">
        <v>451</v>
      </c>
      <c r="Q6" s="509"/>
      <c r="R6" s="510"/>
      <c r="S6" s="271" t="s">
        <v>452</v>
      </c>
      <c r="T6" s="272" t="s">
        <v>453</v>
      </c>
      <c r="U6" s="271" t="s">
        <v>454</v>
      </c>
      <c r="V6" s="259" t="s">
        <v>452</v>
      </c>
      <c r="W6" s="262" t="s">
        <v>453</v>
      </c>
      <c r="X6" s="263" t="s">
        <v>454</v>
      </c>
      <c r="Y6" s="273" t="s">
        <v>455</v>
      </c>
      <c r="Z6" s="383" t="s">
        <v>456</v>
      </c>
      <c r="AA6" s="273" t="s">
        <v>457</v>
      </c>
      <c r="AB6" s="494"/>
      <c r="AC6" s="494"/>
      <c r="AD6" s="496"/>
      <c r="AE6" s="498"/>
      <c r="AF6" s="493"/>
      <c r="AG6" s="501" t="s">
        <v>436</v>
      </c>
      <c r="AH6" s="486"/>
      <c r="AI6" s="486"/>
      <c r="AJ6" s="488"/>
      <c r="AK6" s="486"/>
      <c r="AL6" s="490"/>
      <c r="AM6" s="259" t="s">
        <v>447</v>
      </c>
      <c r="AN6" s="263" t="s">
        <v>445</v>
      </c>
      <c r="AO6" s="486"/>
    </row>
    <row r="7" spans="1:41" ht="94.5" customHeight="1">
      <c r="A7" s="230">
        <v>1</v>
      </c>
      <c r="B7" s="224" t="s">
        <v>458</v>
      </c>
      <c r="C7" s="230" t="s">
        <v>459</v>
      </c>
      <c r="D7" s="224" t="s">
        <v>460</v>
      </c>
      <c r="E7" s="224" t="s">
        <v>360</v>
      </c>
      <c r="F7" s="213" t="s">
        <v>461</v>
      </c>
      <c r="G7" s="274" t="s">
        <v>462</v>
      </c>
      <c r="H7" s="275">
        <v>1965720</v>
      </c>
      <c r="I7" s="163" t="s">
        <v>463</v>
      </c>
      <c r="J7" s="276">
        <v>811007601</v>
      </c>
      <c r="K7" s="277">
        <v>0</v>
      </c>
      <c r="L7" s="278" t="s">
        <v>464</v>
      </c>
      <c r="M7" s="279" t="s">
        <v>465</v>
      </c>
      <c r="N7" s="280">
        <v>3077330</v>
      </c>
      <c r="O7" s="280"/>
      <c r="P7" s="274" t="s">
        <v>466</v>
      </c>
      <c r="Q7" s="156" t="s">
        <v>467</v>
      </c>
      <c r="R7" s="277">
        <v>1</v>
      </c>
      <c r="S7" s="281">
        <v>2</v>
      </c>
      <c r="T7" s="282">
        <v>42010</v>
      </c>
      <c r="U7" s="283">
        <v>1965720</v>
      </c>
      <c r="V7" s="284">
        <v>6</v>
      </c>
      <c r="W7" s="282">
        <v>42012</v>
      </c>
      <c r="X7" s="275">
        <v>1965720</v>
      </c>
      <c r="Y7" s="285" t="s">
        <v>468</v>
      </c>
      <c r="Z7" s="286" t="s">
        <v>20</v>
      </c>
      <c r="AA7" s="284" t="s">
        <v>469</v>
      </c>
      <c r="AB7" s="221" t="s">
        <v>470</v>
      </c>
      <c r="AC7" s="274" t="s">
        <v>471</v>
      </c>
      <c r="AD7" s="287">
        <v>42010</v>
      </c>
      <c r="AE7" s="284" t="s">
        <v>472</v>
      </c>
      <c r="AF7" s="287">
        <v>42023</v>
      </c>
      <c r="AG7" s="287">
        <v>42024</v>
      </c>
      <c r="AH7" s="287" t="s">
        <v>473</v>
      </c>
      <c r="AI7" s="287">
        <v>42012</v>
      </c>
      <c r="AJ7" s="288">
        <v>60</v>
      </c>
      <c r="AK7" s="287">
        <v>42071</v>
      </c>
      <c r="AL7" s="168" t="s">
        <v>474</v>
      </c>
      <c r="AM7" s="224" t="s">
        <v>335</v>
      </c>
      <c r="AN7" s="290" t="s">
        <v>475</v>
      </c>
      <c r="AO7" s="168" t="s">
        <v>158</v>
      </c>
    </row>
    <row r="8" spans="1:41" ht="78.75" customHeight="1">
      <c r="A8" s="329">
        <v>1</v>
      </c>
      <c r="B8" s="292" t="s">
        <v>476</v>
      </c>
      <c r="C8" s="329" t="s">
        <v>477</v>
      </c>
      <c r="D8" s="289" t="s">
        <v>478</v>
      </c>
      <c r="E8" s="224" t="s">
        <v>360</v>
      </c>
      <c r="F8" s="213" t="s">
        <v>461</v>
      </c>
      <c r="G8" s="163" t="s">
        <v>479</v>
      </c>
      <c r="H8" s="298">
        <v>8150393</v>
      </c>
      <c r="I8" s="163" t="s">
        <v>480</v>
      </c>
      <c r="J8" s="294">
        <v>900589579</v>
      </c>
      <c r="K8" s="277">
        <v>5</v>
      </c>
      <c r="L8" s="294" t="s">
        <v>481</v>
      </c>
      <c r="M8" s="163" t="s">
        <v>482</v>
      </c>
      <c r="N8" s="280" t="s">
        <v>483</v>
      </c>
      <c r="O8" s="280"/>
      <c r="P8" s="274" t="s">
        <v>484</v>
      </c>
      <c r="Q8" s="192" t="s">
        <v>485</v>
      </c>
      <c r="R8" s="277">
        <v>1</v>
      </c>
      <c r="S8" s="294">
        <v>33</v>
      </c>
      <c r="T8" s="295">
        <v>42027</v>
      </c>
      <c r="U8" s="293">
        <v>8150393</v>
      </c>
      <c r="V8" s="296">
        <v>30</v>
      </c>
      <c r="W8" s="297">
        <v>42033</v>
      </c>
      <c r="X8" s="298">
        <v>8150393</v>
      </c>
      <c r="Y8" s="299" t="s">
        <v>26</v>
      </c>
      <c r="Z8" s="300" t="s">
        <v>486</v>
      </c>
      <c r="AA8" s="301">
        <v>776</v>
      </c>
      <c r="AB8" s="302" t="s">
        <v>487</v>
      </c>
      <c r="AC8" s="274" t="s">
        <v>471</v>
      </c>
      <c r="AD8" s="287">
        <v>42027</v>
      </c>
      <c r="AE8" s="303" t="s">
        <v>488</v>
      </c>
      <c r="AF8" s="304">
        <v>42033</v>
      </c>
      <c r="AG8" s="304">
        <v>42033</v>
      </c>
      <c r="AH8" s="287" t="s">
        <v>473</v>
      </c>
      <c r="AI8" s="304" t="s">
        <v>489</v>
      </c>
      <c r="AJ8" s="288" t="s">
        <v>489</v>
      </c>
      <c r="AK8" s="304" t="s">
        <v>489</v>
      </c>
      <c r="AL8" s="174" t="s">
        <v>490</v>
      </c>
      <c r="AM8" s="224" t="s">
        <v>491</v>
      </c>
      <c r="AN8" s="231">
        <v>19447276</v>
      </c>
      <c r="AO8" s="168" t="s">
        <v>257</v>
      </c>
    </row>
    <row r="9" spans="1:41" ht="153">
      <c r="A9" s="318">
        <v>1</v>
      </c>
      <c r="B9" s="306" t="s">
        <v>492</v>
      </c>
      <c r="C9" s="281" t="s">
        <v>493</v>
      </c>
      <c r="D9" s="307" t="s">
        <v>494</v>
      </c>
      <c r="E9" s="308" t="s">
        <v>213</v>
      </c>
      <c r="F9" s="213" t="s">
        <v>495</v>
      </c>
      <c r="G9" s="309" t="s">
        <v>496</v>
      </c>
      <c r="H9" s="310">
        <v>3677128</v>
      </c>
      <c r="I9" s="163" t="s">
        <v>463</v>
      </c>
      <c r="J9" s="311" t="s">
        <v>497</v>
      </c>
      <c r="K9" s="312">
        <v>8</v>
      </c>
      <c r="L9" s="313" t="s">
        <v>498</v>
      </c>
      <c r="M9" s="308" t="s">
        <v>499</v>
      </c>
      <c r="N9" s="314">
        <v>2422000</v>
      </c>
      <c r="O9" s="314"/>
      <c r="P9" s="274" t="s">
        <v>466</v>
      </c>
      <c r="Q9" s="315" t="s">
        <v>473</v>
      </c>
      <c r="R9" s="312">
        <v>1</v>
      </c>
      <c r="S9" s="316">
        <v>54</v>
      </c>
      <c r="T9" s="297">
        <v>42032</v>
      </c>
      <c r="U9" s="317" t="s">
        <v>500</v>
      </c>
      <c r="V9" s="318">
        <v>29</v>
      </c>
      <c r="W9" s="297">
        <v>42033</v>
      </c>
      <c r="X9" s="319">
        <v>3677128</v>
      </c>
      <c r="Y9" s="285" t="s">
        <v>501</v>
      </c>
      <c r="Z9" s="320" t="s">
        <v>502</v>
      </c>
      <c r="AA9" s="321" t="s">
        <v>473</v>
      </c>
      <c r="AB9" s="221" t="s">
        <v>470</v>
      </c>
      <c r="AC9" s="274" t="s">
        <v>471</v>
      </c>
      <c r="AD9" s="322">
        <v>42033</v>
      </c>
      <c r="AE9" s="323" t="s">
        <v>503</v>
      </c>
      <c r="AF9" s="287">
        <v>42054</v>
      </c>
      <c r="AG9" s="287">
        <v>42055</v>
      </c>
      <c r="AH9" s="287" t="s">
        <v>473</v>
      </c>
      <c r="AI9" s="322">
        <v>42033</v>
      </c>
      <c r="AJ9" s="324">
        <v>30</v>
      </c>
      <c r="AK9" s="325">
        <v>42063</v>
      </c>
      <c r="AL9" s="308" t="s">
        <v>504</v>
      </c>
      <c r="AM9" s="308" t="s">
        <v>505</v>
      </c>
      <c r="AN9" s="326">
        <v>51950018</v>
      </c>
      <c r="AO9" s="308" t="s">
        <v>504</v>
      </c>
    </row>
    <row r="10" spans="1:41" ht="153">
      <c r="A10" s="318">
        <v>1</v>
      </c>
      <c r="B10" s="306" t="s">
        <v>492</v>
      </c>
      <c r="C10" s="281" t="s">
        <v>493</v>
      </c>
      <c r="D10" s="307" t="s">
        <v>494</v>
      </c>
      <c r="E10" s="308" t="s">
        <v>213</v>
      </c>
      <c r="F10" s="213" t="s">
        <v>495</v>
      </c>
      <c r="G10" s="309" t="s">
        <v>496</v>
      </c>
      <c r="H10" s="310">
        <v>14003288</v>
      </c>
      <c r="I10" s="163" t="s">
        <v>463</v>
      </c>
      <c r="J10" s="311" t="s">
        <v>497</v>
      </c>
      <c r="K10" s="312">
        <v>8</v>
      </c>
      <c r="L10" s="313" t="s">
        <v>498</v>
      </c>
      <c r="M10" s="308" t="s">
        <v>499</v>
      </c>
      <c r="N10" s="314">
        <v>2422000</v>
      </c>
      <c r="O10" s="314"/>
      <c r="P10" s="274" t="s">
        <v>466</v>
      </c>
      <c r="Q10" s="315" t="s">
        <v>473</v>
      </c>
      <c r="R10" s="312">
        <v>1</v>
      </c>
      <c r="S10" s="316">
        <v>54</v>
      </c>
      <c r="T10" s="297">
        <v>42032</v>
      </c>
      <c r="U10" s="317" t="s">
        <v>506</v>
      </c>
      <c r="V10" s="318">
        <v>29</v>
      </c>
      <c r="W10" s="297">
        <v>42033</v>
      </c>
      <c r="X10" s="319">
        <v>14003288</v>
      </c>
      <c r="Y10" s="285" t="s">
        <v>507</v>
      </c>
      <c r="Z10" s="320" t="s">
        <v>506</v>
      </c>
      <c r="AA10" s="321" t="s">
        <v>473</v>
      </c>
      <c r="AB10" s="221" t="s">
        <v>470</v>
      </c>
      <c r="AC10" s="274" t="s">
        <v>471</v>
      </c>
      <c r="AD10" s="322">
        <v>42033</v>
      </c>
      <c r="AE10" s="323" t="s">
        <v>503</v>
      </c>
      <c r="AF10" s="287">
        <v>42054</v>
      </c>
      <c r="AG10" s="287">
        <v>42055</v>
      </c>
      <c r="AH10" s="287" t="s">
        <v>473</v>
      </c>
      <c r="AI10" s="322">
        <v>42033</v>
      </c>
      <c r="AJ10" s="324">
        <v>30</v>
      </c>
      <c r="AK10" s="325">
        <v>42063</v>
      </c>
      <c r="AL10" s="308" t="s">
        <v>504</v>
      </c>
      <c r="AM10" s="308" t="s">
        <v>505</v>
      </c>
      <c r="AN10" s="326">
        <v>51950018</v>
      </c>
      <c r="AO10" s="308" t="s">
        <v>504</v>
      </c>
    </row>
    <row r="11" spans="1:41" ht="76.5">
      <c r="A11" s="329">
        <v>2</v>
      </c>
      <c r="B11" s="292" t="s">
        <v>508</v>
      </c>
      <c r="C11" s="281" t="s">
        <v>509</v>
      </c>
      <c r="D11" s="224" t="s">
        <v>510</v>
      </c>
      <c r="E11" s="224" t="s">
        <v>360</v>
      </c>
      <c r="F11" s="213" t="s">
        <v>461</v>
      </c>
      <c r="G11" s="213" t="s">
        <v>462</v>
      </c>
      <c r="H11" s="298">
        <v>6032000</v>
      </c>
      <c r="I11" s="163" t="s">
        <v>463</v>
      </c>
      <c r="J11" s="276">
        <v>860353110</v>
      </c>
      <c r="K11" s="277">
        <v>7</v>
      </c>
      <c r="L11" s="224" t="s">
        <v>511</v>
      </c>
      <c r="M11" s="163" t="s">
        <v>512</v>
      </c>
      <c r="N11" s="327">
        <v>6438330</v>
      </c>
      <c r="O11" s="327"/>
      <c r="P11" s="274" t="s">
        <v>484</v>
      </c>
      <c r="Q11" s="156" t="s">
        <v>513</v>
      </c>
      <c r="R11" s="277">
        <v>1</v>
      </c>
      <c r="S11" s="294">
        <v>58</v>
      </c>
      <c r="T11" s="282">
        <v>42034</v>
      </c>
      <c r="U11" s="298">
        <v>6032000</v>
      </c>
      <c r="V11" s="230">
        <v>52</v>
      </c>
      <c r="W11" s="282">
        <v>42039</v>
      </c>
      <c r="X11" s="237">
        <v>6032000</v>
      </c>
      <c r="Y11" s="276">
        <v>312020501</v>
      </c>
      <c r="Z11" s="328" t="s">
        <v>107</v>
      </c>
      <c r="AA11" s="277" t="s">
        <v>469</v>
      </c>
      <c r="AB11" s="221" t="s">
        <v>470</v>
      </c>
      <c r="AC11" s="274" t="s">
        <v>471</v>
      </c>
      <c r="AD11" s="287">
        <v>42037</v>
      </c>
      <c r="AE11" s="303" t="s">
        <v>514</v>
      </c>
      <c r="AF11" s="304">
        <v>42041</v>
      </c>
      <c r="AG11" s="304">
        <v>42041</v>
      </c>
      <c r="AH11" s="287" t="s">
        <v>473</v>
      </c>
      <c r="AI11" s="304">
        <v>42044</v>
      </c>
      <c r="AJ11" s="288">
        <v>15</v>
      </c>
      <c r="AK11" s="304">
        <v>42059</v>
      </c>
      <c r="AL11" s="224" t="s">
        <v>515</v>
      </c>
      <c r="AM11" s="221" t="s">
        <v>332</v>
      </c>
      <c r="AN11" s="231">
        <v>19259343</v>
      </c>
      <c r="AO11" s="330" t="s">
        <v>181</v>
      </c>
    </row>
    <row r="12" spans="1:41" ht="102" customHeight="1">
      <c r="A12" s="329">
        <v>2</v>
      </c>
      <c r="B12" s="292" t="s">
        <v>516</v>
      </c>
      <c r="C12" s="329" t="s">
        <v>517</v>
      </c>
      <c r="D12" s="224" t="s">
        <v>518</v>
      </c>
      <c r="E12" s="224" t="s">
        <v>360</v>
      </c>
      <c r="F12" s="213" t="s">
        <v>461</v>
      </c>
      <c r="G12" s="163" t="s">
        <v>519</v>
      </c>
      <c r="H12" s="237">
        <v>2500000</v>
      </c>
      <c r="I12" s="163" t="s">
        <v>519</v>
      </c>
      <c r="J12" s="291">
        <v>811012753</v>
      </c>
      <c r="K12" s="277">
        <v>1</v>
      </c>
      <c r="L12" s="224" t="s">
        <v>520</v>
      </c>
      <c r="M12" s="163" t="s">
        <v>521</v>
      </c>
      <c r="N12" s="327">
        <v>4419185</v>
      </c>
      <c r="O12" s="327"/>
      <c r="P12" s="274" t="s">
        <v>484</v>
      </c>
      <c r="Q12" s="156" t="s">
        <v>522</v>
      </c>
      <c r="R12" s="277">
        <v>1</v>
      </c>
      <c r="S12" s="329">
        <v>85</v>
      </c>
      <c r="T12" s="287">
        <v>42047</v>
      </c>
      <c r="U12" s="305">
        <v>2500000</v>
      </c>
      <c r="V12" s="329">
        <v>85</v>
      </c>
      <c r="W12" s="282">
        <v>42053</v>
      </c>
      <c r="X12" s="305">
        <v>2500000</v>
      </c>
      <c r="Y12" s="276" t="s">
        <v>26</v>
      </c>
      <c r="Z12" s="331" t="s">
        <v>486</v>
      </c>
      <c r="AA12" s="332">
        <v>776</v>
      </c>
      <c r="AB12" s="302" t="s">
        <v>487</v>
      </c>
      <c r="AC12" s="274" t="s">
        <v>471</v>
      </c>
      <c r="AD12" s="287">
        <v>42053</v>
      </c>
      <c r="AE12" s="303" t="s">
        <v>523</v>
      </c>
      <c r="AF12" s="304">
        <v>42066</v>
      </c>
      <c r="AG12" s="304">
        <v>42066</v>
      </c>
      <c r="AH12" s="304" t="s">
        <v>469</v>
      </c>
      <c r="AI12" s="287">
        <v>42055</v>
      </c>
      <c r="AJ12" s="230">
        <v>30</v>
      </c>
      <c r="AK12" s="287">
        <v>42053</v>
      </c>
      <c r="AL12" s="168" t="s">
        <v>524</v>
      </c>
      <c r="AM12" s="224" t="s">
        <v>392</v>
      </c>
      <c r="AN12" s="231">
        <v>51950018</v>
      </c>
      <c r="AO12" s="168" t="s">
        <v>37</v>
      </c>
    </row>
    <row r="13" spans="1:41" ht="93" customHeight="1">
      <c r="A13" s="329">
        <v>2</v>
      </c>
      <c r="B13" s="292" t="s">
        <v>525</v>
      </c>
      <c r="C13" s="329" t="s">
        <v>526</v>
      </c>
      <c r="D13" s="224" t="s">
        <v>527</v>
      </c>
      <c r="E13" s="224" t="s">
        <v>528</v>
      </c>
      <c r="F13" s="213" t="s">
        <v>529</v>
      </c>
      <c r="G13" s="274" t="s">
        <v>530</v>
      </c>
      <c r="H13" s="333">
        <v>10000000</v>
      </c>
      <c r="I13" s="274" t="s">
        <v>530</v>
      </c>
      <c r="J13" s="276">
        <v>800193221</v>
      </c>
      <c r="K13" s="334">
        <v>0</v>
      </c>
      <c r="L13" s="224" t="s">
        <v>531</v>
      </c>
      <c r="M13" s="335" t="s">
        <v>532</v>
      </c>
      <c r="N13" s="280">
        <v>3358888</v>
      </c>
      <c r="O13" s="280"/>
      <c r="P13" s="274" t="s">
        <v>484</v>
      </c>
      <c r="Q13" s="156" t="s">
        <v>118</v>
      </c>
      <c r="R13" s="277">
        <v>1</v>
      </c>
      <c r="S13" s="230">
        <v>110</v>
      </c>
      <c r="T13" s="207">
        <v>42059</v>
      </c>
      <c r="U13" s="336">
        <v>10000000</v>
      </c>
      <c r="V13" s="230">
        <v>95</v>
      </c>
      <c r="W13" s="207">
        <v>42061</v>
      </c>
      <c r="X13" s="333">
        <v>10000000</v>
      </c>
      <c r="Y13" s="225">
        <v>3120202</v>
      </c>
      <c r="Z13" s="230" t="s">
        <v>117</v>
      </c>
      <c r="AA13" s="230" t="s">
        <v>469</v>
      </c>
      <c r="AB13" s="221" t="s">
        <v>470</v>
      </c>
      <c r="AC13" s="274" t="s">
        <v>471</v>
      </c>
      <c r="AD13" s="287">
        <v>42061</v>
      </c>
      <c r="AE13" s="287" t="s">
        <v>533</v>
      </c>
      <c r="AF13" s="287">
        <v>42066</v>
      </c>
      <c r="AG13" s="287">
        <v>42066</v>
      </c>
      <c r="AH13" s="287" t="s">
        <v>473</v>
      </c>
      <c r="AI13" s="287">
        <v>42062</v>
      </c>
      <c r="AJ13" s="277">
        <v>60</v>
      </c>
      <c r="AK13" s="287">
        <v>42124</v>
      </c>
      <c r="AL13" s="337" t="s">
        <v>534</v>
      </c>
      <c r="AM13" s="224" t="s">
        <v>535</v>
      </c>
      <c r="AN13" s="231" t="s">
        <v>536</v>
      </c>
      <c r="AO13" s="292" t="s">
        <v>537</v>
      </c>
    </row>
    <row r="14" spans="1:41" ht="89.25">
      <c r="A14" s="329">
        <v>2</v>
      </c>
      <c r="B14" s="292" t="s">
        <v>538</v>
      </c>
      <c r="C14" s="329" t="s">
        <v>539</v>
      </c>
      <c r="D14" s="224" t="s">
        <v>540</v>
      </c>
      <c r="E14" s="224" t="s">
        <v>528</v>
      </c>
      <c r="F14" s="213" t="s">
        <v>529</v>
      </c>
      <c r="G14" s="274" t="s">
        <v>541</v>
      </c>
      <c r="H14" s="333">
        <v>39584107</v>
      </c>
      <c r="I14" s="274" t="s">
        <v>541</v>
      </c>
      <c r="J14" s="279">
        <v>860002534</v>
      </c>
      <c r="K14" s="277">
        <v>0</v>
      </c>
      <c r="L14" s="163" t="s">
        <v>542</v>
      </c>
      <c r="M14" s="279" t="s">
        <v>543</v>
      </c>
      <c r="N14" s="280">
        <v>3190730</v>
      </c>
      <c r="O14" s="280"/>
      <c r="P14" s="274" t="s">
        <v>466</v>
      </c>
      <c r="Q14" s="338" t="s">
        <v>544</v>
      </c>
      <c r="R14" s="277">
        <v>1</v>
      </c>
      <c r="S14" s="230">
        <v>113</v>
      </c>
      <c r="T14" s="207">
        <v>42061</v>
      </c>
      <c r="U14" s="336">
        <v>39584107</v>
      </c>
      <c r="V14" s="230">
        <v>108</v>
      </c>
      <c r="W14" s="207">
        <v>42068</v>
      </c>
      <c r="X14" s="336">
        <v>39584107</v>
      </c>
      <c r="Y14" s="225">
        <v>312020601</v>
      </c>
      <c r="Z14" s="230" t="s">
        <v>112</v>
      </c>
      <c r="AA14" s="230" t="s">
        <v>473</v>
      </c>
      <c r="AB14" s="221" t="s">
        <v>470</v>
      </c>
      <c r="AC14" s="274" t="s">
        <v>471</v>
      </c>
      <c r="AD14" s="287">
        <v>42062</v>
      </c>
      <c r="AE14" s="287" t="s">
        <v>545</v>
      </c>
      <c r="AF14" s="287">
        <v>42069</v>
      </c>
      <c r="AG14" s="287"/>
      <c r="AH14" s="287" t="s">
        <v>546</v>
      </c>
      <c r="AI14" s="287" t="s">
        <v>546</v>
      </c>
      <c r="AJ14" s="334" t="s">
        <v>546</v>
      </c>
      <c r="AK14" s="287" t="s">
        <v>546</v>
      </c>
      <c r="AL14" s="224" t="s">
        <v>515</v>
      </c>
      <c r="AM14" s="221" t="s">
        <v>332</v>
      </c>
      <c r="AN14" s="231">
        <v>19259343</v>
      </c>
      <c r="AO14" s="224" t="s">
        <v>515</v>
      </c>
    </row>
    <row r="15" spans="1:41" ht="89.25">
      <c r="A15" s="329">
        <v>3</v>
      </c>
      <c r="B15" s="292" t="s">
        <v>547</v>
      </c>
      <c r="C15" s="307" t="s">
        <v>548</v>
      </c>
      <c r="D15" s="224" t="s">
        <v>549</v>
      </c>
      <c r="E15" s="224" t="s">
        <v>213</v>
      </c>
      <c r="F15" s="224" t="s">
        <v>495</v>
      </c>
      <c r="G15" s="213" t="s">
        <v>462</v>
      </c>
      <c r="H15" s="339">
        <v>5696000</v>
      </c>
      <c r="I15" s="163" t="s">
        <v>463</v>
      </c>
      <c r="J15" s="276">
        <v>76044686</v>
      </c>
      <c r="K15" s="277">
        <v>8</v>
      </c>
      <c r="L15" s="163" t="s">
        <v>550</v>
      </c>
      <c r="M15" s="340" t="s">
        <v>551</v>
      </c>
      <c r="N15" s="280" t="s">
        <v>552</v>
      </c>
      <c r="O15" s="274" t="s">
        <v>553</v>
      </c>
      <c r="P15" s="274" t="s">
        <v>554</v>
      </c>
      <c r="Q15" s="341" t="s">
        <v>555</v>
      </c>
      <c r="R15" s="277">
        <v>1</v>
      </c>
      <c r="S15" s="277">
        <v>120</v>
      </c>
      <c r="T15" s="342">
        <v>42066</v>
      </c>
      <c r="U15" s="333">
        <v>5696000</v>
      </c>
      <c r="V15" s="277">
        <v>102</v>
      </c>
      <c r="W15" s="342">
        <v>42067</v>
      </c>
      <c r="X15" s="333">
        <v>5696000</v>
      </c>
      <c r="Y15" s="285" t="s">
        <v>556</v>
      </c>
      <c r="Z15" s="286" t="s">
        <v>19</v>
      </c>
      <c r="AA15" s="284" t="s">
        <v>473</v>
      </c>
      <c r="AB15" s="221" t="s">
        <v>470</v>
      </c>
      <c r="AC15" s="274" t="s">
        <v>471</v>
      </c>
      <c r="AD15" s="322">
        <v>42067</v>
      </c>
      <c r="AE15" s="287" t="s">
        <v>557</v>
      </c>
      <c r="AF15" s="287">
        <v>42068</v>
      </c>
      <c r="AG15" s="287" t="s">
        <v>558</v>
      </c>
      <c r="AH15" s="277" t="s">
        <v>473</v>
      </c>
      <c r="AI15" s="304">
        <v>42068</v>
      </c>
      <c r="AJ15" s="288">
        <v>60</v>
      </c>
      <c r="AK15" s="304">
        <v>42128</v>
      </c>
      <c r="AL15" s="168" t="s">
        <v>474</v>
      </c>
      <c r="AM15" s="224" t="s">
        <v>335</v>
      </c>
      <c r="AN15" s="290" t="s">
        <v>475</v>
      </c>
      <c r="AO15" s="168" t="s">
        <v>158</v>
      </c>
    </row>
    <row r="16" spans="1:41" ht="89.25">
      <c r="A16" s="329">
        <v>3</v>
      </c>
      <c r="B16" s="292" t="s">
        <v>559</v>
      </c>
      <c r="C16" s="307" t="s">
        <v>560</v>
      </c>
      <c r="D16" s="224" t="s">
        <v>561</v>
      </c>
      <c r="E16" s="224" t="s">
        <v>213</v>
      </c>
      <c r="F16" s="224" t="s">
        <v>495</v>
      </c>
      <c r="G16" s="163" t="s">
        <v>462</v>
      </c>
      <c r="H16" s="333">
        <v>2880000</v>
      </c>
      <c r="I16" s="163" t="s">
        <v>463</v>
      </c>
      <c r="J16" s="279">
        <v>79449428</v>
      </c>
      <c r="K16" s="277">
        <v>4</v>
      </c>
      <c r="L16" s="163" t="s">
        <v>562</v>
      </c>
      <c r="M16" s="340" t="s">
        <v>563</v>
      </c>
      <c r="N16" s="280">
        <v>4319939</v>
      </c>
      <c r="O16" s="274" t="s">
        <v>564</v>
      </c>
      <c r="P16" s="274" t="s">
        <v>554</v>
      </c>
      <c r="Q16" s="341" t="s">
        <v>555</v>
      </c>
      <c r="R16" s="277">
        <v>1</v>
      </c>
      <c r="S16" s="277">
        <v>119</v>
      </c>
      <c r="T16" s="342">
        <v>42066</v>
      </c>
      <c r="U16" s="333">
        <v>2880000</v>
      </c>
      <c r="V16" s="277">
        <v>107</v>
      </c>
      <c r="W16" s="342">
        <v>42068</v>
      </c>
      <c r="X16" s="333">
        <v>2880000</v>
      </c>
      <c r="Y16" s="285" t="s">
        <v>556</v>
      </c>
      <c r="Z16" s="286" t="s">
        <v>19</v>
      </c>
      <c r="AA16" s="284" t="s">
        <v>473</v>
      </c>
      <c r="AB16" s="221" t="s">
        <v>470</v>
      </c>
      <c r="AC16" s="274" t="s">
        <v>471</v>
      </c>
      <c r="AD16" s="322">
        <v>42068</v>
      </c>
      <c r="AE16" s="287" t="s">
        <v>565</v>
      </c>
      <c r="AF16" s="287">
        <v>42072</v>
      </c>
      <c r="AG16" s="287">
        <v>42073</v>
      </c>
      <c r="AH16" s="277" t="s">
        <v>473</v>
      </c>
      <c r="AI16" s="304">
        <v>42069</v>
      </c>
      <c r="AJ16" s="288">
        <v>60</v>
      </c>
      <c r="AK16" s="304">
        <v>42129</v>
      </c>
      <c r="AL16" s="168" t="s">
        <v>474</v>
      </c>
      <c r="AM16" s="224" t="s">
        <v>335</v>
      </c>
      <c r="AN16" s="290" t="s">
        <v>475</v>
      </c>
      <c r="AO16" s="168" t="s">
        <v>158</v>
      </c>
    </row>
    <row r="17" spans="1:41" ht="63.75">
      <c r="A17" s="281">
        <v>3</v>
      </c>
      <c r="B17" s="281" t="s">
        <v>566</v>
      </c>
      <c r="C17" s="307" t="s">
        <v>567</v>
      </c>
      <c r="D17" s="213" t="s">
        <v>568</v>
      </c>
      <c r="E17" s="224" t="s">
        <v>212</v>
      </c>
      <c r="F17" s="163" t="s">
        <v>569</v>
      </c>
      <c r="G17" s="343" t="s">
        <v>570</v>
      </c>
      <c r="H17" s="333">
        <v>45000000</v>
      </c>
      <c r="I17" s="163" t="s">
        <v>463</v>
      </c>
      <c r="J17" s="335">
        <v>860050247</v>
      </c>
      <c r="K17" s="277">
        <v>6</v>
      </c>
      <c r="L17" s="163" t="s">
        <v>571</v>
      </c>
      <c r="M17" s="340" t="s">
        <v>572</v>
      </c>
      <c r="N17" s="280">
        <v>6730177</v>
      </c>
      <c r="O17" s="274">
        <v>0</v>
      </c>
      <c r="P17" s="274" t="s">
        <v>573</v>
      </c>
      <c r="Q17" s="156" t="s">
        <v>574</v>
      </c>
      <c r="R17" s="277">
        <v>1</v>
      </c>
      <c r="S17" s="344">
        <v>123</v>
      </c>
      <c r="T17" s="342">
        <v>42067</v>
      </c>
      <c r="U17" s="333">
        <v>45000000</v>
      </c>
      <c r="V17" s="277">
        <v>109</v>
      </c>
      <c r="W17" s="342">
        <v>42074</v>
      </c>
      <c r="X17" s="333">
        <v>45000000</v>
      </c>
      <c r="Y17" s="285" t="s">
        <v>575</v>
      </c>
      <c r="Z17" s="286" t="s">
        <v>107</v>
      </c>
      <c r="AA17" s="284" t="s">
        <v>473</v>
      </c>
      <c r="AB17" s="221" t="s">
        <v>470</v>
      </c>
      <c r="AC17" s="274" t="s">
        <v>471</v>
      </c>
      <c r="AD17" s="322">
        <v>42072</v>
      </c>
      <c r="AE17" s="345" t="s">
        <v>558</v>
      </c>
      <c r="AF17" s="345" t="s">
        <v>558</v>
      </c>
      <c r="AG17" s="345" t="s">
        <v>558</v>
      </c>
      <c r="AH17" s="277" t="s">
        <v>469</v>
      </c>
      <c r="AI17" s="304">
        <v>42075</v>
      </c>
      <c r="AJ17" s="288">
        <v>19</v>
      </c>
      <c r="AK17" s="304">
        <v>42094</v>
      </c>
      <c r="AL17" s="174" t="s">
        <v>490</v>
      </c>
      <c r="AM17" s="224" t="s">
        <v>491</v>
      </c>
      <c r="AN17" s="231">
        <v>19447276</v>
      </c>
      <c r="AO17" s="168" t="s">
        <v>257</v>
      </c>
    </row>
    <row r="18" spans="1:41" ht="22.5" customHeight="1">
      <c r="A18" s="329"/>
      <c r="B18" s="292"/>
      <c r="C18" s="281"/>
      <c r="D18" s="347" t="s">
        <v>595</v>
      </c>
      <c r="E18" s="215"/>
      <c r="F18" s="348"/>
      <c r="G18" s="349"/>
      <c r="H18" s="350">
        <f>SUM(H7:H17)</f>
        <v>139488636</v>
      </c>
      <c r="I18" s="274"/>
      <c r="J18" s="279"/>
      <c r="K18" s="277"/>
      <c r="L18" s="163"/>
      <c r="M18" s="279"/>
      <c r="N18" s="280"/>
      <c r="O18" s="274"/>
      <c r="P18" s="274"/>
      <c r="Q18" s="338"/>
      <c r="R18" s="277"/>
      <c r="S18" s="277"/>
      <c r="T18" s="342"/>
      <c r="U18" s="277"/>
      <c r="V18" s="277"/>
      <c r="W18" s="342"/>
      <c r="X18" s="277"/>
      <c r="Y18" s="285"/>
      <c r="Z18" s="286"/>
      <c r="AA18" s="284"/>
      <c r="AB18" s="221"/>
      <c r="AC18" s="274"/>
      <c r="AD18" s="322"/>
      <c r="AE18" s="346"/>
      <c r="AF18" s="346"/>
      <c r="AG18" s="346"/>
      <c r="AH18" s="277"/>
      <c r="AI18" s="304"/>
      <c r="AJ18" s="288"/>
      <c r="AK18" s="304"/>
      <c r="AL18" s="224"/>
      <c r="AM18" s="221"/>
      <c r="AN18" s="231"/>
      <c r="AO18" s="330"/>
    </row>
    <row r="20" spans="1:12" ht="12.75">
      <c r="A20" s="468" t="s">
        <v>609</v>
      </c>
      <c r="B20" s="16"/>
      <c r="C20" s="16"/>
      <c r="D20" s="16"/>
      <c r="E20" s="16"/>
      <c r="F20" s="16"/>
      <c r="G20" s="16"/>
      <c r="H20" s="16"/>
      <c r="I20" s="16"/>
      <c r="J20" s="16"/>
      <c r="K20" s="116"/>
      <c r="L20" s="16"/>
    </row>
  </sheetData>
  <sheetProtection/>
  <protectedRanges>
    <protectedRange password="D51F" sqref="J13:K13" name="Rango1_1_1_1_1"/>
  </protectedRanges>
  <autoFilter ref="A6:AO18"/>
  <mergeCells count="34">
    <mergeCell ref="B1:H1"/>
    <mergeCell ref="S1:AD1"/>
    <mergeCell ref="B2:H2"/>
    <mergeCell ref="S2:AD2"/>
    <mergeCell ref="B3:H3"/>
    <mergeCell ref="S3:AD3"/>
    <mergeCell ref="B4:H4"/>
    <mergeCell ref="A5:A6"/>
    <mergeCell ref="B5:B6"/>
    <mergeCell ref="C5:C6"/>
    <mergeCell ref="D5:D6"/>
    <mergeCell ref="E5:E6"/>
    <mergeCell ref="F5:F6"/>
    <mergeCell ref="G5:G6"/>
    <mergeCell ref="H5:H6"/>
    <mergeCell ref="J5:L5"/>
    <mergeCell ref="M5:P5"/>
    <mergeCell ref="Q5:Q6"/>
    <mergeCell ref="R5:R6"/>
    <mergeCell ref="S5:U5"/>
    <mergeCell ref="V5:AA5"/>
    <mergeCell ref="AB5:AB6"/>
    <mergeCell ref="AC5:AC6"/>
    <mergeCell ref="AD5:AD6"/>
    <mergeCell ref="AE5:AE6"/>
    <mergeCell ref="AF5:AF6"/>
    <mergeCell ref="AG5:AG6"/>
    <mergeCell ref="AO5:AO6"/>
    <mergeCell ref="AH5:AH6"/>
    <mergeCell ref="AI5:AI6"/>
    <mergeCell ref="AJ5:AJ6"/>
    <mergeCell ref="AK5:AK6"/>
    <mergeCell ref="AL5:AL6"/>
    <mergeCell ref="AM5:AN5"/>
  </mergeCells>
  <hyperlinks>
    <hyperlink ref="L11" r:id="rId1" display="M@ICROTEL S.A.S. "/>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lastPrinted>2015-05-25T05:27:02Z</cp:lastPrinted>
  <dcterms:created xsi:type="dcterms:W3CDTF">2012-05-03T16:02:33Z</dcterms:created>
  <dcterms:modified xsi:type="dcterms:W3CDTF">2015-05-28T17:34:46Z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